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\Users\user\Documents\社団法人全日本かるた協会のドキュメント\総務部\会計\作業用決算書　H29度用\第５回総会　議案書等\"/>
    </mc:Choice>
  </mc:AlternateContent>
  <xr:revisionPtr revIDLastSave="0" documentId="8_{F7FB7A21-6F19-48A1-A92C-2CC983F7C371}" xr6:coauthVersionLast="32" xr6:coauthVersionMax="32" xr10:uidLastSave="{00000000-0000-0000-0000-000000000000}"/>
  <bookViews>
    <workbookView xWindow="0" yWindow="0" windowWidth="28800" windowHeight="12135" xr2:uid="{00000000-000D-0000-FFFF-FFFF00000000}"/>
  </bookViews>
  <sheets>
    <sheet name="表紙" sheetId="1" r:id="rId1"/>
    <sheet name="貸借対照表" sheetId="2" r:id="rId2"/>
    <sheet name="正味財産増減計算書" sheetId="4" r:id="rId3"/>
    <sheet name="印刷しない！（正味財産増減内訳書）" sheetId="5" r:id="rId4"/>
    <sheet name="財務諸表注記" sheetId="6" r:id="rId5"/>
    <sheet name="附属明細書" sheetId="11" r:id="rId6"/>
  </sheets>
  <definedNames>
    <definedName name="_xlnm.Print_Area" localSheetId="1">貸借対照表!$A$1:$J$57</definedName>
    <definedName name="_xlnm.Print_Area" localSheetId="0">表紙!$A$1:$F$21</definedName>
    <definedName name="_xlnm.Print_Area" localSheetId="5">附属明細書!$A$1:$Y$9</definedName>
    <definedName name="_xlnm.Print_Titles" localSheetId="3">'印刷しない！（正味財産増減内訳書）'!$A:$A,'印刷しない！（正味財産増減内訳書）'!$4:$5</definedName>
    <definedName name="_xlnm.Print_Titles" localSheetId="2">正味財産増減計算書!$4:$4</definedName>
    <definedName name="_xlnm.Print_Titles" localSheetId="1">貸借対照表!$5:$5</definedName>
  </definedNames>
  <calcPr calcId="179017"/>
</workbook>
</file>

<file path=xl/calcChain.xml><?xml version="1.0" encoding="utf-8"?>
<calcChain xmlns="http://schemas.openxmlformats.org/spreadsheetml/2006/main">
  <c r="I82" i="5" l="1"/>
  <c r="K82" i="5" s="1"/>
  <c r="B77" i="4" s="1"/>
  <c r="K73" i="5"/>
  <c r="K74" i="5"/>
  <c r="B69" i="4" s="1"/>
  <c r="F56" i="5"/>
  <c r="H56" i="5" s="1"/>
  <c r="K56" i="5" s="1"/>
  <c r="B51" i="4" s="1"/>
  <c r="D51" i="4" s="1"/>
  <c r="C56" i="5"/>
  <c r="C47" i="5"/>
  <c r="B45" i="5"/>
  <c r="B84" i="5" s="1"/>
  <c r="E84" i="5" s="1"/>
  <c r="F36" i="5"/>
  <c r="H36" i="5" s="1"/>
  <c r="F27" i="5"/>
  <c r="F18" i="5"/>
  <c r="I16" i="5"/>
  <c r="I14" i="5"/>
  <c r="F45" i="2"/>
  <c r="F41" i="2"/>
  <c r="F46" i="2" s="1"/>
  <c r="F28" i="2"/>
  <c r="F20" i="2"/>
  <c r="I20" i="2" s="1"/>
  <c r="F15" i="2"/>
  <c r="B11" i="5"/>
  <c r="B9" i="5" s="1"/>
  <c r="C11" i="5"/>
  <c r="C9" i="5" s="1"/>
  <c r="D11" i="5"/>
  <c r="D9" i="5" s="1"/>
  <c r="F11" i="5"/>
  <c r="F9" i="5"/>
  <c r="G11" i="5"/>
  <c r="I11" i="5"/>
  <c r="I9" i="5"/>
  <c r="J43" i="5"/>
  <c r="H47" i="5"/>
  <c r="I69" i="5"/>
  <c r="K69" i="5" s="1"/>
  <c r="I45" i="5"/>
  <c r="H48" i="5"/>
  <c r="I64" i="5"/>
  <c r="H50" i="5"/>
  <c r="H23" i="5"/>
  <c r="H40" i="5"/>
  <c r="H41" i="5"/>
  <c r="E40" i="5"/>
  <c r="E41" i="5"/>
  <c r="K41" i="5" s="1"/>
  <c r="B36" i="4" s="1"/>
  <c r="B35" i="4" s="1"/>
  <c r="D35" i="4" s="1"/>
  <c r="H32" i="5"/>
  <c r="E32" i="5"/>
  <c r="K32" i="5" s="1"/>
  <c r="B28" i="4" s="1"/>
  <c r="D28" i="4" s="1"/>
  <c r="H31" i="5"/>
  <c r="H34" i="5"/>
  <c r="K34" i="5" s="1"/>
  <c r="F35" i="5"/>
  <c r="H35" i="5" s="1"/>
  <c r="F33" i="5"/>
  <c r="H33" i="5" s="1"/>
  <c r="C35" i="5"/>
  <c r="B35" i="5"/>
  <c r="E34" i="5"/>
  <c r="E36" i="5"/>
  <c r="C33" i="5"/>
  <c r="E33" i="5" s="1"/>
  <c r="B33" i="5"/>
  <c r="H27" i="5"/>
  <c r="D11" i="4"/>
  <c r="B10" i="4"/>
  <c r="D10" i="4" s="1"/>
  <c r="E99" i="5"/>
  <c r="I39" i="5"/>
  <c r="I35" i="2"/>
  <c r="I8" i="2"/>
  <c r="I40" i="2"/>
  <c r="C15" i="2"/>
  <c r="I15" i="2" s="1"/>
  <c r="I14" i="2"/>
  <c r="K67" i="5"/>
  <c r="B62" i="4"/>
  <c r="D62" i="4" s="1"/>
  <c r="K68" i="5"/>
  <c r="B63" i="4"/>
  <c r="D63" i="4" s="1"/>
  <c r="E20" i="5"/>
  <c r="E21" i="5"/>
  <c r="H59" i="5"/>
  <c r="E59" i="5"/>
  <c r="H49" i="5"/>
  <c r="E49" i="5"/>
  <c r="H46" i="5"/>
  <c r="B37" i="5"/>
  <c r="E37" i="5" s="1"/>
  <c r="C61" i="5"/>
  <c r="E61" i="5"/>
  <c r="B18" i="5"/>
  <c r="I37" i="2"/>
  <c r="B93" i="5"/>
  <c r="I37" i="5"/>
  <c r="I29" i="5"/>
  <c r="I25" i="5"/>
  <c r="I18" i="5"/>
  <c r="G45" i="5"/>
  <c r="D45" i="5"/>
  <c r="D84" i="5"/>
  <c r="G39" i="5"/>
  <c r="F39" i="5"/>
  <c r="H39" i="5"/>
  <c r="G37" i="5"/>
  <c r="F37" i="5"/>
  <c r="G29" i="5"/>
  <c r="F29" i="5"/>
  <c r="G25" i="5"/>
  <c r="H25" i="5" s="1"/>
  <c r="F25" i="5"/>
  <c r="G18" i="5"/>
  <c r="G13" i="5"/>
  <c r="F13" i="5"/>
  <c r="H10" i="5"/>
  <c r="H12" i="5"/>
  <c r="H14" i="5"/>
  <c r="K14" i="5" s="1"/>
  <c r="B13" i="4" s="1"/>
  <c r="H15" i="5"/>
  <c r="H16" i="5"/>
  <c r="H19" i="5"/>
  <c r="H20" i="5"/>
  <c r="H21" i="5"/>
  <c r="K21" i="5"/>
  <c r="B20" i="4" s="1"/>
  <c r="D20" i="4"/>
  <c r="H22" i="5"/>
  <c r="E22" i="5"/>
  <c r="K22" i="5" s="1"/>
  <c r="B21" i="4" s="1"/>
  <c r="D21" i="4" s="1"/>
  <c r="H24" i="5"/>
  <c r="H26" i="5"/>
  <c r="H28" i="5"/>
  <c r="H30" i="5"/>
  <c r="H38" i="5"/>
  <c r="K38" i="5" s="1"/>
  <c r="B34" i="4" s="1"/>
  <c r="H42" i="5"/>
  <c r="C39" i="5"/>
  <c r="D39" i="5"/>
  <c r="B39" i="5"/>
  <c r="C37" i="5"/>
  <c r="D37" i="5"/>
  <c r="C29" i="5"/>
  <c r="D29" i="5"/>
  <c r="B29" i="5"/>
  <c r="C25" i="5"/>
  <c r="D25" i="5"/>
  <c r="B25" i="5"/>
  <c r="C18" i="5"/>
  <c r="D18" i="5"/>
  <c r="C13" i="5"/>
  <c r="D13" i="5"/>
  <c r="B13" i="5"/>
  <c r="I34" i="2"/>
  <c r="B98" i="4"/>
  <c r="D98" i="4" s="1"/>
  <c r="I54" i="2"/>
  <c r="C45" i="2"/>
  <c r="I45" i="2" s="1"/>
  <c r="I36" i="2"/>
  <c r="I38" i="2"/>
  <c r="I39" i="2"/>
  <c r="C28" i="2"/>
  <c r="I23" i="2"/>
  <c r="I24" i="2"/>
  <c r="I25" i="2"/>
  <c r="I26" i="2"/>
  <c r="I27" i="2"/>
  <c r="I22" i="2"/>
  <c r="C20" i="2"/>
  <c r="C29" i="2" s="1"/>
  <c r="I19" i="2"/>
  <c r="I9" i="2"/>
  <c r="I10" i="2"/>
  <c r="I11" i="2"/>
  <c r="I12" i="2"/>
  <c r="I13" i="2"/>
  <c r="I55" i="2"/>
  <c r="J23" i="6"/>
  <c r="J24" i="6"/>
  <c r="D39" i="6" s="1"/>
  <c r="J25" i="6"/>
  <c r="D40" i="6"/>
  <c r="H40" i="6" s="1"/>
  <c r="J26" i="6"/>
  <c r="D41" i="6" s="1"/>
  <c r="H41" i="6" s="1"/>
  <c r="J27" i="6"/>
  <c r="D42" i="6" s="1"/>
  <c r="H42" i="6" s="1"/>
  <c r="J28" i="6"/>
  <c r="J29" i="6"/>
  <c r="D44" i="6"/>
  <c r="H44" i="6" s="1"/>
  <c r="D30" i="6"/>
  <c r="F30" i="6"/>
  <c r="H30" i="6"/>
  <c r="J45" i="6"/>
  <c r="E10" i="5"/>
  <c r="E14" i="5"/>
  <c r="J14" i="5"/>
  <c r="E15" i="5"/>
  <c r="K15" i="5" s="1"/>
  <c r="B14" i="4" s="1"/>
  <c r="D14" i="4" s="1"/>
  <c r="J16" i="5"/>
  <c r="E19" i="5"/>
  <c r="E23" i="5"/>
  <c r="E24" i="5"/>
  <c r="K24" i="5" s="1"/>
  <c r="E26" i="5"/>
  <c r="K26" i="5" s="1"/>
  <c r="B24" i="4" s="1"/>
  <c r="D24" i="4" s="1"/>
  <c r="E27" i="5"/>
  <c r="E30" i="5"/>
  <c r="E31" i="5"/>
  <c r="K31" i="5" s="1"/>
  <c r="E38" i="5"/>
  <c r="J40" i="5"/>
  <c r="J20" i="5" s="1"/>
  <c r="E42" i="5"/>
  <c r="K42" i="5"/>
  <c r="B37" i="4" s="1"/>
  <c r="D37" i="4" s="1"/>
  <c r="J46" i="5"/>
  <c r="J55" i="5"/>
  <c r="J45" i="5" s="1"/>
  <c r="J84" i="5" s="1"/>
  <c r="J85" i="5" s="1"/>
  <c r="J88" i="5" s="1"/>
  <c r="E47" i="5"/>
  <c r="E48" i="5"/>
  <c r="E50" i="5"/>
  <c r="K50" i="5" s="1"/>
  <c r="B45" i="4" s="1"/>
  <c r="D45" i="4" s="1"/>
  <c r="E51" i="5"/>
  <c r="H51" i="5"/>
  <c r="E52" i="5"/>
  <c r="H52" i="5"/>
  <c r="K52" i="5"/>
  <c r="B47" i="4" s="1"/>
  <c r="D47" i="4" s="1"/>
  <c r="E53" i="5"/>
  <c r="K53" i="5"/>
  <c r="B48" i="4"/>
  <c r="D48" i="4" s="1"/>
  <c r="H53" i="5"/>
  <c r="E54" i="5"/>
  <c r="H54" i="5"/>
  <c r="K54" i="5" s="1"/>
  <c r="B49" i="4" s="1"/>
  <c r="D49" i="4" s="1"/>
  <c r="E56" i="5"/>
  <c r="E57" i="5"/>
  <c r="H57" i="5"/>
  <c r="K57" i="5" s="1"/>
  <c r="B52" i="4" s="1"/>
  <c r="D52" i="4" s="1"/>
  <c r="E58" i="5"/>
  <c r="K58" i="5" s="1"/>
  <c r="B53" i="4" s="1"/>
  <c r="D53" i="4" s="1"/>
  <c r="H58" i="5"/>
  <c r="E60" i="5"/>
  <c r="H60" i="5"/>
  <c r="K60" i="5"/>
  <c r="B54" i="4" s="1"/>
  <c r="D54" i="4" s="1"/>
  <c r="H61" i="5"/>
  <c r="E62" i="5"/>
  <c r="H62" i="5"/>
  <c r="K65" i="5"/>
  <c r="B60" i="4" s="1"/>
  <c r="B59" i="4" s="1"/>
  <c r="K66" i="5"/>
  <c r="B61" i="4" s="1"/>
  <c r="D61" i="4" s="1"/>
  <c r="K70" i="5"/>
  <c r="B65" i="4"/>
  <c r="D65" i="4" s="1"/>
  <c r="K72" i="5"/>
  <c r="B67" i="4" s="1"/>
  <c r="D67" i="4" s="1"/>
  <c r="K75" i="5"/>
  <c r="B70" i="4" s="1"/>
  <c r="D70" i="4" s="1"/>
  <c r="K77" i="5"/>
  <c r="B72" i="4" s="1"/>
  <c r="D72" i="4" s="1"/>
  <c r="K79" i="5"/>
  <c r="B74" i="4" s="1"/>
  <c r="D74" i="4" s="1"/>
  <c r="K81" i="5"/>
  <c r="B76" i="4"/>
  <c r="D76" i="4" s="1"/>
  <c r="E86" i="5"/>
  <c r="H86" i="5"/>
  <c r="K86" i="5" s="1"/>
  <c r="B87" i="5"/>
  <c r="C87" i="5"/>
  <c r="D87" i="5"/>
  <c r="F87" i="5"/>
  <c r="H87" i="5" s="1"/>
  <c r="G87" i="5"/>
  <c r="I87" i="5"/>
  <c r="J87" i="5"/>
  <c r="E91" i="5"/>
  <c r="K91" i="5" s="1"/>
  <c r="H91" i="5"/>
  <c r="E92" i="5"/>
  <c r="H92" i="5"/>
  <c r="K92" i="5" s="1"/>
  <c r="C93" i="5"/>
  <c r="E93" i="5" s="1"/>
  <c r="D93" i="5"/>
  <c r="F93" i="5"/>
  <c r="G93" i="5"/>
  <c r="I93" i="5"/>
  <c r="I98" i="5" s="1"/>
  <c r="J93" i="5"/>
  <c r="E95" i="5"/>
  <c r="H95" i="5"/>
  <c r="K95" i="5" s="1"/>
  <c r="E96" i="5"/>
  <c r="K96" i="5" s="1"/>
  <c r="H96" i="5"/>
  <c r="B97" i="5"/>
  <c r="B98" i="5" s="1"/>
  <c r="C97" i="5"/>
  <c r="C98" i="5" s="1"/>
  <c r="D97" i="5"/>
  <c r="D98" i="5"/>
  <c r="F97" i="5"/>
  <c r="G97" i="5"/>
  <c r="G98" i="5" s="1"/>
  <c r="I97" i="5"/>
  <c r="J97" i="5"/>
  <c r="H99" i="5"/>
  <c r="K99" i="5" s="1"/>
  <c r="E103" i="5"/>
  <c r="K103" i="5" s="1"/>
  <c r="B93" i="4" s="1"/>
  <c r="D93" i="4" s="1"/>
  <c r="H103" i="5"/>
  <c r="B106" i="5"/>
  <c r="E106" i="5" s="1"/>
  <c r="C106" i="5"/>
  <c r="C110" i="5" s="1"/>
  <c r="C112" i="5" s="1"/>
  <c r="D106" i="5"/>
  <c r="D110" i="5"/>
  <c r="D112" i="5" s="1"/>
  <c r="F106" i="5"/>
  <c r="H106" i="5" s="1"/>
  <c r="H110" i="5" s="1"/>
  <c r="G106" i="5"/>
  <c r="I106" i="5"/>
  <c r="I110" i="5"/>
  <c r="I112" i="5" s="1"/>
  <c r="E107" i="5"/>
  <c r="K107" i="5" s="1"/>
  <c r="H107" i="5"/>
  <c r="B108" i="5"/>
  <c r="B110" i="5" s="1"/>
  <c r="B112" i="5" s="1"/>
  <c r="C108" i="5"/>
  <c r="D108" i="5"/>
  <c r="F108" i="5"/>
  <c r="G108" i="5"/>
  <c r="G110" i="5"/>
  <c r="G112" i="5" s="1"/>
  <c r="I108" i="5"/>
  <c r="E109" i="5"/>
  <c r="H109" i="5"/>
  <c r="H108" i="5" s="1"/>
  <c r="J110" i="5"/>
  <c r="J112" i="5" s="1"/>
  <c r="E111" i="5"/>
  <c r="H111" i="5"/>
  <c r="D81" i="4"/>
  <c r="D91" i="4"/>
  <c r="E12" i="5"/>
  <c r="K12" i="5" s="1"/>
  <c r="K76" i="5"/>
  <c r="B71" i="4" s="1"/>
  <c r="D71" i="4" s="1"/>
  <c r="K71" i="5"/>
  <c r="B66" i="4"/>
  <c r="D66" i="4" s="1"/>
  <c r="K78" i="5"/>
  <c r="B73" i="4" s="1"/>
  <c r="D73" i="4" s="1"/>
  <c r="K80" i="5"/>
  <c r="B75" i="4" s="1"/>
  <c r="D75" i="4" s="1"/>
  <c r="E28" i="5"/>
  <c r="K28" i="5" s="1"/>
  <c r="E46" i="5"/>
  <c r="K46" i="5" s="1"/>
  <c r="B41" i="4" s="1"/>
  <c r="D41" i="4" s="1"/>
  <c r="B68" i="4"/>
  <c r="D68" i="4" s="1"/>
  <c r="H55" i="5"/>
  <c r="E55" i="5"/>
  <c r="K55" i="5" s="1"/>
  <c r="B50" i="4" s="1"/>
  <c r="D50" i="4" s="1"/>
  <c r="K83" i="5"/>
  <c r="B78" i="4" s="1"/>
  <c r="D78" i="4" s="1"/>
  <c r="E16" i="5"/>
  <c r="D82" i="4"/>
  <c r="D97" i="4"/>
  <c r="D88" i="4"/>
  <c r="D96" i="4"/>
  <c r="D86" i="4"/>
  <c r="B89" i="4"/>
  <c r="D89" i="4" s="1"/>
  <c r="C41" i="2"/>
  <c r="D38" i="6"/>
  <c r="H38" i="6"/>
  <c r="E108" i="5"/>
  <c r="E35" i="5"/>
  <c r="K35" i="5" s="1"/>
  <c r="K48" i="5"/>
  <c r="B43" i="4" s="1"/>
  <c r="D43" i="4" s="1"/>
  <c r="K49" i="5"/>
  <c r="B44" i="4" s="1"/>
  <c r="D44" i="4" s="1"/>
  <c r="I13" i="5"/>
  <c r="K10" i="5"/>
  <c r="B9" i="4" s="1"/>
  <c r="B8" i="4" s="1"/>
  <c r="B17" i="5"/>
  <c r="K61" i="5"/>
  <c r="B55" i="4" s="1"/>
  <c r="D55" i="4"/>
  <c r="K47" i="5"/>
  <c r="B42" i="4" s="1"/>
  <c r="D42" i="4" s="1"/>
  <c r="C45" i="5"/>
  <c r="C84" i="5" s="1"/>
  <c r="E45" i="5"/>
  <c r="D9" i="4"/>
  <c r="D77" i="4"/>
  <c r="I28" i="2" l="1"/>
  <c r="D69" i="4"/>
  <c r="B64" i="4"/>
  <c r="D64" i="4" s="1"/>
  <c r="B33" i="4"/>
  <c r="D33" i="4" s="1"/>
  <c r="D34" i="4"/>
  <c r="K40" i="5"/>
  <c r="K108" i="5"/>
  <c r="K109" i="5"/>
  <c r="K23" i="5"/>
  <c r="B22" i="4" s="1"/>
  <c r="D22" i="4" s="1"/>
  <c r="E25" i="5"/>
  <c r="K25" i="5" s="1"/>
  <c r="K30" i="5"/>
  <c r="B27" i="4" s="1"/>
  <c r="B26" i="4" s="1"/>
  <c r="D26" i="4" s="1"/>
  <c r="H97" i="5"/>
  <c r="K16" i="5"/>
  <c r="B15" i="4" s="1"/>
  <c r="D15" i="4" s="1"/>
  <c r="E97" i="5"/>
  <c r="H93" i="5"/>
  <c r="H98" i="5" s="1"/>
  <c r="K62" i="5"/>
  <c r="B57" i="4" s="1"/>
  <c r="D57" i="4" s="1"/>
  <c r="K27" i="5"/>
  <c r="B25" i="4" s="1"/>
  <c r="B23" i="4" s="1"/>
  <c r="D23" i="4" s="1"/>
  <c r="K19" i="5"/>
  <c r="B18" i="4" s="1"/>
  <c r="E13" i="5"/>
  <c r="H29" i="5"/>
  <c r="K36" i="5"/>
  <c r="B32" i="4" s="1"/>
  <c r="F45" i="5"/>
  <c r="F84" i="5" s="1"/>
  <c r="D17" i="5"/>
  <c r="E39" i="5"/>
  <c r="K39" i="5" s="1"/>
  <c r="I41" i="2"/>
  <c r="C30" i="2"/>
  <c r="D60" i="4"/>
  <c r="C46" i="2"/>
  <c r="I46" i="2" s="1"/>
  <c r="J98" i="5"/>
  <c r="J100" i="5" s="1"/>
  <c r="J101" i="5" s="1"/>
  <c r="K101" i="5" s="1"/>
  <c r="E87" i="5"/>
  <c r="K87" i="5" s="1"/>
  <c r="K51" i="5"/>
  <c r="B46" i="4" s="1"/>
  <c r="D46" i="4" s="1"/>
  <c r="E29" i="5"/>
  <c r="K29" i="5" s="1"/>
  <c r="H13" i="5"/>
  <c r="H37" i="5"/>
  <c r="I17" i="5"/>
  <c r="I43" i="5" s="1"/>
  <c r="F29" i="2"/>
  <c r="F30" i="2" s="1"/>
  <c r="F53" i="2" s="1"/>
  <c r="F56" i="2" s="1"/>
  <c r="F57" i="2" s="1"/>
  <c r="D59" i="4"/>
  <c r="B58" i="4"/>
  <c r="D58" i="4" s="1"/>
  <c r="D8" i="4"/>
  <c r="D43" i="5"/>
  <c r="D85" i="5" s="1"/>
  <c r="D88" i="5" s="1"/>
  <c r="D100" i="5" s="1"/>
  <c r="D36" i="4"/>
  <c r="D13" i="4"/>
  <c r="D18" i="4"/>
  <c r="D25" i="4"/>
  <c r="E98" i="5"/>
  <c r="E9" i="5"/>
  <c r="H39" i="6"/>
  <c r="K97" i="5"/>
  <c r="H112" i="5"/>
  <c r="G84" i="5"/>
  <c r="H45" i="5"/>
  <c r="H84" i="5" s="1"/>
  <c r="B43" i="5"/>
  <c r="F17" i="5"/>
  <c r="H18" i="5"/>
  <c r="D27" i="4"/>
  <c r="E11" i="5"/>
  <c r="K11" i="5" s="1"/>
  <c r="K111" i="5"/>
  <c r="F110" i="5"/>
  <c r="F112" i="5" s="1"/>
  <c r="F98" i="5"/>
  <c r="C17" i="5"/>
  <c r="K37" i="5"/>
  <c r="G17" i="5"/>
  <c r="K20" i="5"/>
  <c r="B19" i="4" s="1"/>
  <c r="D19" i="4" s="1"/>
  <c r="K33" i="5"/>
  <c r="B30" i="4" s="1"/>
  <c r="H11" i="5"/>
  <c r="G9" i="5"/>
  <c r="K106" i="5"/>
  <c r="E110" i="5"/>
  <c r="E112" i="5" s="1"/>
  <c r="K112" i="5" s="1"/>
  <c r="D43" i="6"/>
  <c r="H43" i="6" s="1"/>
  <c r="J30" i="6"/>
  <c r="K64" i="5"/>
  <c r="I63" i="5"/>
  <c r="E18" i="5"/>
  <c r="K18" i="5" s="1"/>
  <c r="K59" i="5"/>
  <c r="B56" i="4" s="1"/>
  <c r="D56" i="4" s="1"/>
  <c r="I29" i="2" l="1"/>
  <c r="C53" i="2"/>
  <c r="C56" i="2" s="1"/>
  <c r="K110" i="5"/>
  <c r="K98" i="5"/>
  <c r="I30" i="2"/>
  <c r="B12" i="4"/>
  <c r="D12" i="4" s="1"/>
  <c r="K13" i="5"/>
  <c r="H45" i="6"/>
  <c r="J102" i="5"/>
  <c r="J104" i="5" s="1"/>
  <c r="J113" i="5" s="1"/>
  <c r="D32" i="4"/>
  <c r="B31" i="4"/>
  <c r="D31" i="4" s="1"/>
  <c r="K93" i="5"/>
  <c r="C43" i="5"/>
  <c r="C85" i="5" s="1"/>
  <c r="C88" i="5" s="1"/>
  <c r="C100" i="5" s="1"/>
  <c r="E17" i="5"/>
  <c r="I53" i="2"/>
  <c r="D45" i="6"/>
  <c r="K45" i="5"/>
  <c r="D30" i="4"/>
  <c r="B29" i="4"/>
  <c r="D29" i="4" s="1"/>
  <c r="H17" i="5"/>
  <c r="F43" i="5"/>
  <c r="D104" i="5"/>
  <c r="D113" i="5" s="1"/>
  <c r="D102" i="5"/>
  <c r="G43" i="5"/>
  <c r="G85" i="5" s="1"/>
  <c r="G88" i="5" s="1"/>
  <c r="G100" i="5" s="1"/>
  <c r="H9" i="5"/>
  <c r="K9" i="5" s="1"/>
  <c r="I84" i="5"/>
  <c r="I85" i="5" s="1"/>
  <c r="I88" i="5" s="1"/>
  <c r="I100" i="5" s="1"/>
  <c r="I102" i="5" s="1"/>
  <c r="I104" i="5" s="1"/>
  <c r="I113" i="5" s="1"/>
  <c r="K63" i="5"/>
  <c r="B85" i="5"/>
  <c r="B88" i="5" s="1"/>
  <c r="B100" i="5" s="1"/>
  <c r="B40" i="4"/>
  <c r="B17" i="4"/>
  <c r="G102" i="5" l="1"/>
  <c r="G104" i="5"/>
  <c r="G113" i="5" s="1"/>
  <c r="E100" i="5"/>
  <c r="B102" i="5"/>
  <c r="B104" i="5"/>
  <c r="B113" i="5" s="1"/>
  <c r="C57" i="2"/>
  <c r="I57" i="2" s="1"/>
  <c r="I56" i="2"/>
  <c r="B16" i="4"/>
  <c r="D17" i="4"/>
  <c r="B79" i="4"/>
  <c r="D79" i="4" s="1"/>
  <c r="D40" i="4"/>
  <c r="E43" i="5"/>
  <c r="E85" i="5" s="1"/>
  <c r="F85" i="5"/>
  <c r="F88" i="5" s="1"/>
  <c r="F100" i="5" s="1"/>
  <c r="H43" i="5"/>
  <c r="H85" i="5" s="1"/>
  <c r="H88" i="5" s="1"/>
  <c r="K84" i="5"/>
  <c r="K17" i="5"/>
  <c r="K43" i="5" s="1"/>
  <c r="C104" i="5"/>
  <c r="C113" i="5" s="1"/>
  <c r="C102" i="5"/>
  <c r="D16" i="4" l="1"/>
  <c r="B38" i="4"/>
  <c r="F102" i="5"/>
  <c r="F104" i="5"/>
  <c r="F113" i="5" s="1"/>
  <c r="H100" i="5"/>
  <c r="E88" i="5"/>
  <c r="K88" i="5" s="1"/>
  <c r="K85" i="5"/>
  <c r="E104" i="5"/>
  <c r="E113" i="5" s="1"/>
  <c r="E102" i="5"/>
  <c r="K100" i="5"/>
  <c r="B80" i="4" l="1"/>
  <c r="D38" i="4"/>
  <c r="K102" i="5"/>
  <c r="K104" i="5" s="1"/>
  <c r="H104" i="5"/>
  <c r="H113" i="5" s="1"/>
  <c r="K113" i="5" s="1"/>
  <c r="H102" i="5"/>
  <c r="D80" i="4" l="1"/>
  <c r="B83" i="4"/>
  <c r="D83" i="4" l="1"/>
  <c r="B90" i="4"/>
  <c r="B92" i="4" l="1"/>
  <c r="D90" i="4"/>
  <c r="B94" i="4" l="1"/>
  <c r="D92" i="4"/>
  <c r="B99" i="4" l="1"/>
  <c r="D99" i="4" s="1"/>
  <c r="D94" i="4"/>
</calcChain>
</file>

<file path=xl/sharedStrings.xml><?xml version="1.0" encoding="utf-8"?>
<sst xmlns="http://schemas.openxmlformats.org/spreadsheetml/2006/main" count="443" uniqueCount="252">
  <si>
    <t>決　算　報　告　書</t>
    <rPh sb="0" eb="3">
      <t>ケッサン</t>
    </rPh>
    <rPh sb="4" eb="9">
      <t>ホウコクショ</t>
    </rPh>
    <phoneticPr fontId="3"/>
  </si>
  <si>
    <t xml:space="preserve"> </t>
  </si>
  <si>
    <t>　　　負債及び正味財産合計</t>
  </si>
  <si>
    <t>　　　正味財産合計</t>
  </si>
  <si>
    <t>）</t>
    <phoneticPr fontId="7"/>
  </si>
  <si>
    <t>（</t>
    <phoneticPr fontId="7"/>
  </si>
  <si>
    <t>)</t>
  </si>
  <si>
    <t>(</t>
  </si>
  <si>
    <t>　　　　（うち特定資産への充当額）</t>
  </si>
  <si>
    <t>　　　　（うち基本財産への充当額）</t>
  </si>
  <si>
    <t>　　　一般正味財産合計</t>
    <rPh sb="3" eb="5">
      <t>イッパン</t>
    </rPh>
    <phoneticPr fontId="7"/>
  </si>
  <si>
    <t>　２．一般正味財産</t>
  </si>
  <si>
    <t>　　　指定正味財産合計</t>
  </si>
  <si>
    <t>　１．指定正味財産</t>
  </si>
  <si>
    <t>Ⅲ　正味財産の部</t>
  </si>
  <si>
    <t>　　　負債合計</t>
  </si>
  <si>
    <t>　　　固定負債合計</t>
  </si>
  <si>
    <t>　 　　　退職給付引当金</t>
    <phoneticPr fontId="7"/>
  </si>
  <si>
    <t>　 　　　役員退職慰労引当金</t>
    <rPh sb="5" eb="7">
      <t>ヤクイン</t>
    </rPh>
    <rPh sb="9" eb="11">
      <t>イロウ</t>
    </rPh>
    <phoneticPr fontId="7"/>
  </si>
  <si>
    <t>　２．固定負債</t>
  </si>
  <si>
    <t>　　　流動負債合計</t>
  </si>
  <si>
    <t xml:space="preserve"> 　　　　仮受金</t>
    <rPh sb="5" eb="7">
      <t>カリウケ</t>
    </rPh>
    <rPh sb="7" eb="8">
      <t>キン</t>
    </rPh>
    <phoneticPr fontId="4"/>
  </si>
  <si>
    <t xml:space="preserve"> 　　　　預り金</t>
    <phoneticPr fontId="7"/>
  </si>
  <si>
    <t xml:space="preserve"> 　　　　前受会費</t>
    <rPh sb="7" eb="9">
      <t>カイヒ</t>
    </rPh>
    <phoneticPr fontId="7"/>
  </si>
  <si>
    <t xml:space="preserve"> 　　　　未払法人税等</t>
    <rPh sb="6" eb="7">
      <t>ハラ</t>
    </rPh>
    <rPh sb="7" eb="9">
      <t>ホウジン</t>
    </rPh>
    <rPh sb="9" eb="10">
      <t>ゼイ</t>
    </rPh>
    <rPh sb="10" eb="11">
      <t>トウ</t>
    </rPh>
    <phoneticPr fontId="4"/>
  </si>
  <si>
    <t xml:space="preserve"> 　　　　未払消費税</t>
    <rPh sb="7" eb="9">
      <t>ショウヒ</t>
    </rPh>
    <rPh sb="9" eb="10">
      <t>ゼイ</t>
    </rPh>
    <phoneticPr fontId="4"/>
  </si>
  <si>
    <t>　１．流動負債</t>
  </si>
  <si>
    <t>Ⅱ　負債の部</t>
  </si>
  <si>
    <t>　　　資産合計</t>
  </si>
  <si>
    <t>　　　固定資産合計</t>
  </si>
  <si>
    <t xml:space="preserve"> 　　　その他固定資産合計</t>
    <phoneticPr fontId="7"/>
  </si>
  <si>
    <t xml:space="preserve">         ソフトウエア</t>
    <phoneticPr fontId="7"/>
  </si>
  <si>
    <t xml:space="preserve">         保証金</t>
    <phoneticPr fontId="7"/>
  </si>
  <si>
    <t xml:space="preserve">         電話加入権</t>
    <phoneticPr fontId="7"/>
  </si>
  <si>
    <t xml:space="preserve">         車両運搬具</t>
    <rPh sb="9" eb="11">
      <t>シャリョウ</t>
    </rPh>
    <rPh sb="11" eb="13">
      <t>ウンパン</t>
    </rPh>
    <rPh sb="13" eb="14">
      <t>グ</t>
    </rPh>
    <phoneticPr fontId="4"/>
  </si>
  <si>
    <t xml:space="preserve">         什器備品</t>
    <phoneticPr fontId="7"/>
  </si>
  <si>
    <t xml:space="preserve">         建物付属設備</t>
    <rPh sb="9" eb="11">
      <t>タテモノ</t>
    </rPh>
    <rPh sb="11" eb="13">
      <t>フゾク</t>
    </rPh>
    <rPh sb="13" eb="15">
      <t>セツビ</t>
    </rPh>
    <phoneticPr fontId="4"/>
  </si>
  <si>
    <t>　　(2) その他固定資産</t>
    <phoneticPr fontId="7"/>
  </si>
  <si>
    <t>　　  　特定資産合計</t>
    <phoneticPr fontId="7"/>
  </si>
  <si>
    <t>　２．固定資産</t>
  </si>
  <si>
    <t>　　　流動資産合計</t>
  </si>
  <si>
    <t>　　 　　立替金</t>
    <phoneticPr fontId="7"/>
  </si>
  <si>
    <t>　　　　 仮払金</t>
    <rPh sb="5" eb="7">
      <t>カリバラ</t>
    </rPh>
    <rPh sb="7" eb="8">
      <t>キン</t>
    </rPh>
    <phoneticPr fontId="4"/>
  </si>
  <si>
    <t>　　　　 前払費用</t>
    <rPh sb="7" eb="9">
      <t>ヒヨウ</t>
    </rPh>
    <phoneticPr fontId="7"/>
  </si>
  <si>
    <t>　　　　 未収金</t>
    <phoneticPr fontId="7"/>
  </si>
  <si>
    <t>　　　　 未収会費</t>
    <rPh sb="5" eb="7">
      <t>ミシュウ</t>
    </rPh>
    <rPh sb="7" eb="9">
      <t>カイヒ</t>
    </rPh>
    <phoneticPr fontId="4"/>
  </si>
  <si>
    <t>　　　　 現金預金</t>
    <phoneticPr fontId="7"/>
  </si>
  <si>
    <t>　１．流動資産</t>
  </si>
  <si>
    <t>Ⅰ　資産の部</t>
  </si>
  <si>
    <t>増減</t>
    <rPh sb="0" eb="1">
      <t>ゾウ</t>
    </rPh>
    <rPh sb="1" eb="2">
      <t>ゲン</t>
    </rPh>
    <phoneticPr fontId="7"/>
  </si>
  <si>
    <t>前年度</t>
    <rPh sb="0" eb="1">
      <t>マエ</t>
    </rPh>
    <rPh sb="1" eb="3">
      <t>ネンド</t>
    </rPh>
    <phoneticPr fontId="7"/>
  </si>
  <si>
    <t>当年度</t>
    <rPh sb="0" eb="1">
      <t>トウ</t>
    </rPh>
    <rPh sb="1" eb="3">
      <t>ネンド</t>
    </rPh>
    <phoneticPr fontId="7"/>
  </si>
  <si>
    <t>科目</t>
    <rPh sb="0" eb="1">
      <t>カ</t>
    </rPh>
    <rPh sb="1" eb="2">
      <t>メ</t>
    </rPh>
    <phoneticPr fontId="7"/>
  </si>
  <si>
    <t>Ⅲ　正味財産期末残高</t>
  </si>
  <si>
    <t>　　　　　　　　　　指定正味財産期末残高</t>
  </si>
  <si>
    <t>　　　　　　　　　　指定正味財産期首残高</t>
  </si>
  <si>
    <t>　　　　　　　　　　当期指定正味財産増減額</t>
  </si>
  <si>
    <t>Ⅱ　指定正味財産増減の部</t>
  </si>
  <si>
    <t>　　　　　　　　　　一般正味財産期末残高</t>
  </si>
  <si>
    <t>　　　　　　　　　　一般正味財産期首残高</t>
  </si>
  <si>
    <t>　　　　　　　　　　当期一般正味財産増減額</t>
    <phoneticPr fontId="7"/>
  </si>
  <si>
    <t>　　　　　　　　　　法人税等</t>
    <phoneticPr fontId="7"/>
  </si>
  <si>
    <t>　　　　　　　　　　税引前一般正味財産増減額</t>
    <phoneticPr fontId="7"/>
  </si>
  <si>
    <t>　　　　　　　　　　当期経常外増減額</t>
  </si>
  <si>
    <t>　　　　　　　　　経常外費用計</t>
  </si>
  <si>
    <t>　(2) 経常外費用</t>
  </si>
  <si>
    <t>　　　　　　　　　経常外収益計</t>
  </si>
  <si>
    <t xml:space="preserve">  (1) 経常外収益</t>
  </si>
  <si>
    <t xml:space="preserve"> ２．経常外増減の部</t>
  </si>
  <si>
    <t>　　　　　　　　　　当期経常増減額</t>
  </si>
  <si>
    <t>　　　　　　　　　　評価損益計</t>
  </si>
  <si>
    <t>　　　　　　　　　　特定資産評価損益等</t>
  </si>
  <si>
    <t>　　　　　　　　　　評価損益等調整前当期経常増減額</t>
    <rPh sb="23" eb="24">
      <t>ゲン</t>
    </rPh>
    <rPh sb="24" eb="25">
      <t>ガク</t>
    </rPh>
    <phoneticPr fontId="7"/>
  </si>
  <si>
    <t>　　　　　　　　　経常費用計</t>
  </si>
  <si>
    <t>　　　　　事務費</t>
  </si>
  <si>
    <t>　　　　　人件費</t>
  </si>
  <si>
    <t>　　② 管理費</t>
  </si>
  <si>
    <t>　　　　　　雑費</t>
  </si>
  <si>
    <t>　　　　　　支払手数料</t>
    <rPh sb="6" eb="8">
      <t>シハラ</t>
    </rPh>
    <rPh sb="8" eb="11">
      <t>テスウリョウ</t>
    </rPh>
    <phoneticPr fontId="7"/>
  </si>
  <si>
    <t>　　　　　　消耗品費</t>
  </si>
  <si>
    <t>　　　　　　通信運搬費</t>
  </si>
  <si>
    <t>　　　　　　旅費交通費</t>
  </si>
  <si>
    <t>　　① 事業費</t>
  </si>
  <si>
    <t xml:space="preserve">  (2) 経常費用</t>
  </si>
  <si>
    <t>　　　　　賛助会員受取会費</t>
    <rPh sb="5" eb="7">
      <t>サンジョ</t>
    </rPh>
    <rPh sb="7" eb="9">
      <t>カイイン</t>
    </rPh>
    <rPh sb="9" eb="11">
      <t>ウケトリ</t>
    </rPh>
    <rPh sb="11" eb="13">
      <t>カイヒ</t>
    </rPh>
    <phoneticPr fontId="7"/>
  </si>
  <si>
    <t>　　　　　正会員受取会費</t>
    <rPh sb="5" eb="8">
      <t>セイカイイン</t>
    </rPh>
    <phoneticPr fontId="7"/>
  </si>
  <si>
    <t>　　　　　正会員受取入会金</t>
    <rPh sb="5" eb="8">
      <t>セイカイイン</t>
    </rPh>
    <rPh sb="10" eb="13">
      <t>ニュウカイキン</t>
    </rPh>
    <phoneticPr fontId="7"/>
  </si>
  <si>
    <t>　　② 受取入会金</t>
    <rPh sb="6" eb="9">
      <t>ニュウカイキン</t>
    </rPh>
    <phoneticPr fontId="7"/>
  </si>
  <si>
    <t xml:space="preserve">  (1) 経常収益</t>
  </si>
  <si>
    <t xml:space="preserve"> １．経常増減の部</t>
  </si>
  <si>
    <t>Ⅰ　一般正味財産増減の部</t>
  </si>
  <si>
    <t>前年度</t>
    <rPh sb="0" eb="3">
      <t>ゼンネンド</t>
    </rPh>
    <phoneticPr fontId="7"/>
  </si>
  <si>
    <t>（単位：円）</t>
    <rPh sb="1" eb="3">
      <t>タンイ</t>
    </rPh>
    <rPh sb="4" eb="5">
      <t>エン</t>
    </rPh>
    <phoneticPr fontId="7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</si>
  <si>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7"/>
  </si>
  <si>
    <t>　　　　指定正味財産期末残高</t>
  </si>
  <si>
    <t>　　　　指定正味財産期首残高</t>
  </si>
  <si>
    <t>　　　　当期指定正味財産増減額</t>
  </si>
  <si>
    <t>　　　　　　一般正味財産への振替額 　</t>
  </si>
  <si>
    <t xml:space="preserve">　　　　一般正味財産への振替額 </t>
  </si>
  <si>
    <t>　　　　　　基本財産受取利息 　</t>
  </si>
  <si>
    <t xml:space="preserve">　　　　基本財産運用益 </t>
  </si>
  <si>
    <t>　　　　一般正味財産期末残高</t>
  </si>
  <si>
    <t>　　　　一般正味財産期首残高</t>
  </si>
  <si>
    <t>　　　　当期一般正味財産増減額</t>
    <phoneticPr fontId="7"/>
  </si>
  <si>
    <t>　　　　法人税等</t>
    <phoneticPr fontId="7"/>
  </si>
  <si>
    <t>　　　　税引前一般正味財産増減額</t>
    <phoneticPr fontId="7"/>
  </si>
  <si>
    <t xml:space="preserve">         他会計振替額</t>
    <rPh sb="9" eb="10">
      <t>タ</t>
    </rPh>
    <rPh sb="10" eb="12">
      <t>カイケイ</t>
    </rPh>
    <rPh sb="12" eb="14">
      <t>フリカエ</t>
    </rPh>
    <rPh sb="14" eb="15">
      <t>ガク</t>
    </rPh>
    <phoneticPr fontId="7"/>
  </si>
  <si>
    <t>　　　　当期経常外増減額</t>
  </si>
  <si>
    <t>　　　　　経常外費用計</t>
    <phoneticPr fontId="7"/>
  </si>
  <si>
    <t>　　(2) 経常外費用</t>
  </si>
  <si>
    <t>　　　　　経常外収益計</t>
    <phoneticPr fontId="7"/>
  </si>
  <si>
    <t>　　(1) 経常外収益</t>
  </si>
  <si>
    <t>　２．経常外増減の部</t>
  </si>
  <si>
    <t>　　　　当期経常増減額</t>
  </si>
  <si>
    <t>　　　　評価損益計</t>
  </si>
  <si>
    <t>　　　　特定資産評価損益等</t>
  </si>
  <si>
    <t>　　　　評価損益等調整前
        当期経常増減額</t>
    <phoneticPr fontId="7"/>
  </si>
  <si>
    <t>　　　　経常費用計</t>
  </si>
  <si>
    <t>　　　　　　　賃借料 　　</t>
  </si>
  <si>
    <t>　　　　　　　消耗品費 　　</t>
  </si>
  <si>
    <t>　　　　　　　通信運搬費 　　</t>
  </si>
  <si>
    <t>　　　　　　　旅費交通費 　　</t>
  </si>
  <si>
    <t>　　　　　　　雑費 　　</t>
  </si>
  <si>
    <t>　　(2) 経常費用</t>
  </si>
  <si>
    <t>　　　　経常収益計</t>
  </si>
  <si>
    <t>小計</t>
    <rPh sb="0" eb="2">
      <t>ショウケイ</t>
    </rPh>
    <phoneticPr fontId="7"/>
  </si>
  <si>
    <t>合計</t>
    <rPh sb="0" eb="2">
      <t>ゴウケイ</t>
    </rPh>
    <phoneticPr fontId="7"/>
  </si>
  <si>
    <t>内部取引消去</t>
    <rPh sb="0" eb="2">
      <t>ナイブ</t>
    </rPh>
    <rPh sb="2" eb="4">
      <t>トリヒキ</t>
    </rPh>
    <rPh sb="4" eb="6">
      <t>ショウキョ</t>
    </rPh>
    <phoneticPr fontId="7"/>
  </si>
  <si>
    <t>法人会計</t>
  </si>
  <si>
    <t>正味財産増減計算書内訳表</t>
    <rPh sb="0" eb="2">
      <t>ショウミ</t>
    </rPh>
    <rPh sb="2" eb="4">
      <t>ザイサン</t>
    </rPh>
    <rPh sb="4" eb="6">
      <t>ゾウゲン</t>
    </rPh>
    <rPh sb="6" eb="9">
      <t>ケイサンショ</t>
    </rPh>
    <rPh sb="9" eb="11">
      <t>ウチワケ</t>
    </rPh>
    <rPh sb="11" eb="12">
      <t>ヒョウ</t>
    </rPh>
    <phoneticPr fontId="7"/>
  </si>
  <si>
    <t>―</t>
    <phoneticPr fontId="7"/>
  </si>
  <si>
    <t>合　　　　計</t>
    <rPh sb="0" eb="1">
      <t>ゴウ</t>
    </rPh>
    <rPh sb="5" eb="6">
      <t>ケイ</t>
    </rPh>
    <phoneticPr fontId="7"/>
  </si>
  <si>
    <t>　祭り準備積立資産</t>
    <rPh sb="1" eb="2">
      <t>マツ</t>
    </rPh>
    <rPh sb="3" eb="5">
      <t>ジュンビ</t>
    </rPh>
    <rPh sb="5" eb="7">
      <t>ツミタテ</t>
    </rPh>
    <rPh sb="7" eb="9">
      <t>シサン</t>
    </rPh>
    <phoneticPr fontId="7"/>
  </si>
  <si>
    <t>（うち負債に対応する額）</t>
    <rPh sb="3" eb="5">
      <t>フサイ</t>
    </rPh>
    <rPh sb="6" eb="8">
      <t>タイオウ</t>
    </rPh>
    <rPh sb="10" eb="11">
      <t>ガク</t>
    </rPh>
    <phoneticPr fontId="7"/>
  </si>
  <si>
    <t>　　（うち一般正味財産
　　からの充当額）</t>
    <rPh sb="5" eb="7">
      <t>イッパン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7"/>
  </si>
  <si>
    <t>　　（うち指定正味財産
　　からの充当額）</t>
    <rPh sb="5" eb="7">
      <t>シテイ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7"/>
  </si>
  <si>
    <t>当期末残高</t>
    <rPh sb="0" eb="3">
      <t>トウキマツ</t>
    </rPh>
    <rPh sb="3" eb="5">
      <t>ザンダカ</t>
    </rPh>
    <phoneticPr fontId="7"/>
  </si>
  <si>
    <t>科　　　　　　目</t>
    <rPh sb="0" eb="1">
      <t>カ</t>
    </rPh>
    <rPh sb="7" eb="8">
      <t>メ</t>
    </rPh>
    <phoneticPr fontId="7"/>
  </si>
  <si>
    <t>当期減少額</t>
    <rPh sb="0" eb="2">
      <t>トウキ</t>
    </rPh>
    <rPh sb="2" eb="5">
      <t>ゲンショウガク</t>
    </rPh>
    <phoneticPr fontId="7"/>
  </si>
  <si>
    <t>当期増加額</t>
    <rPh sb="0" eb="2">
      <t>トウキ</t>
    </rPh>
    <rPh sb="2" eb="4">
      <t>ゾウカ</t>
    </rPh>
    <rPh sb="4" eb="5">
      <t>ガク</t>
    </rPh>
    <phoneticPr fontId="7"/>
  </si>
  <si>
    <t>前期末残高</t>
    <rPh sb="0" eb="3">
      <t>ゼンキマツ</t>
    </rPh>
    <rPh sb="3" eb="5">
      <t>ザンダカ</t>
    </rPh>
    <phoneticPr fontId="7"/>
  </si>
  <si>
    <t xml:space="preserve">   消費税等の会計処理は税込方式によっている。</t>
    <rPh sb="3" eb="6">
      <t>ショウヒゼイ</t>
    </rPh>
    <rPh sb="6" eb="7">
      <t>トウ</t>
    </rPh>
    <rPh sb="8" eb="10">
      <t>カイケイ</t>
    </rPh>
    <rPh sb="10" eb="12">
      <t>ショリ</t>
    </rPh>
    <rPh sb="13" eb="15">
      <t>ゼイコミ</t>
    </rPh>
    <rPh sb="15" eb="17">
      <t>ホウシキ</t>
    </rPh>
    <phoneticPr fontId="7"/>
  </si>
  <si>
    <t>１　重要な会計方針</t>
    <rPh sb="2" eb="4">
      <t>ジュウヨウ</t>
    </rPh>
    <rPh sb="5" eb="7">
      <t>カイケイ</t>
    </rPh>
    <rPh sb="7" eb="9">
      <t>ホウシン</t>
    </rPh>
    <phoneticPr fontId="7"/>
  </si>
  <si>
    <t>　委員会）に基づく会計処理を行っている。</t>
    <phoneticPr fontId="7"/>
  </si>
  <si>
    <t>　　本決算は、公益法人会計基準について（平成２０年４月１１日　平成２１年１０月１６日改正　内閣府公益認定等</t>
    <rPh sb="2" eb="3">
      <t>ホン</t>
    </rPh>
    <rPh sb="3" eb="4">
      <t>ケツ</t>
    </rPh>
    <rPh sb="4" eb="5">
      <t>サン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カイセイ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</si>
  <si>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7"/>
  </si>
  <si>
    <t>　　　　　受取利息</t>
    <rPh sb="5" eb="7">
      <t>ウケトリ</t>
    </rPh>
    <rPh sb="7" eb="9">
      <t>リソク</t>
    </rPh>
    <phoneticPr fontId="7"/>
  </si>
  <si>
    <t>　　　　　雑収益</t>
    <phoneticPr fontId="7"/>
  </si>
  <si>
    <t>小計</t>
    <phoneticPr fontId="7"/>
  </si>
  <si>
    <t xml:space="preserve"> 　　　　未払費用</t>
    <rPh sb="7" eb="9">
      <t>ヒヨウ</t>
    </rPh>
    <phoneticPr fontId="7"/>
  </si>
  <si>
    <t>　　　　　　　役員報酬　　</t>
  </si>
  <si>
    <t>　　　　　　  給与手当</t>
  </si>
  <si>
    <t>　　　　　　　法定福利費 　　</t>
  </si>
  <si>
    <t>　　　　　　　会議費 　　</t>
  </si>
  <si>
    <t>　　　　　　　光熱水料費 　　</t>
  </si>
  <si>
    <t>　　　　　　　支払手数料</t>
  </si>
  <si>
    <t>　 　　　基本財産</t>
    <rPh sb="5" eb="7">
      <t>キホン</t>
    </rPh>
    <rPh sb="7" eb="9">
      <t>ザイサン</t>
    </rPh>
    <phoneticPr fontId="7"/>
  </si>
  <si>
    <t>　　(1) 基本財産</t>
    <rPh sb="6" eb="8">
      <t>キホン</t>
    </rPh>
    <rPh sb="8" eb="10">
      <t>ザイサン</t>
    </rPh>
    <phoneticPr fontId="7"/>
  </si>
  <si>
    <t>　　　　　准会員受取会費</t>
    <rPh sb="5" eb="6">
      <t>ジュン</t>
    </rPh>
    <rPh sb="6" eb="8">
      <t>カイイン</t>
    </rPh>
    <rPh sb="8" eb="10">
      <t>ウケトリ</t>
    </rPh>
    <rPh sb="10" eb="12">
      <t>カイヒ</t>
    </rPh>
    <phoneticPr fontId="7"/>
  </si>
  <si>
    <t>　　　　　受取寄附金</t>
    <rPh sb="7" eb="10">
      <t>キフキン</t>
    </rPh>
    <phoneticPr fontId="7"/>
  </si>
  <si>
    <t>　　　　　講習会開催事業収益</t>
    <rPh sb="5" eb="8">
      <t>コウシュウカイ</t>
    </rPh>
    <rPh sb="8" eb="10">
      <t>カイサイ</t>
    </rPh>
    <rPh sb="10" eb="12">
      <t>ジギョウ</t>
    </rPh>
    <rPh sb="12" eb="14">
      <t>シュウエキ</t>
    </rPh>
    <phoneticPr fontId="7"/>
  </si>
  <si>
    <t>　　　　　大会開催事業収益</t>
    <rPh sb="5" eb="7">
      <t>タイカイ</t>
    </rPh>
    <rPh sb="7" eb="9">
      <t>カイサイ</t>
    </rPh>
    <rPh sb="9" eb="11">
      <t>ジギョウ</t>
    </rPh>
    <rPh sb="11" eb="13">
      <t>シュウエキ</t>
    </rPh>
    <phoneticPr fontId="7"/>
  </si>
  <si>
    <t>　　　　　受取段位料</t>
    <rPh sb="5" eb="7">
      <t>ウケトリ</t>
    </rPh>
    <rPh sb="7" eb="9">
      <t>ダンイ</t>
    </rPh>
    <rPh sb="9" eb="10">
      <t>リョウ</t>
    </rPh>
    <phoneticPr fontId="7"/>
  </si>
  <si>
    <t>　　　　　　読手講習会</t>
    <rPh sb="6" eb="7">
      <t>ヨ</t>
    </rPh>
    <rPh sb="7" eb="8">
      <t>テ</t>
    </rPh>
    <rPh sb="8" eb="11">
      <t>コウシュウカイ</t>
    </rPh>
    <phoneticPr fontId="7"/>
  </si>
  <si>
    <t>　　　　　　名人戦・クイーン戦</t>
    <rPh sb="6" eb="8">
      <t>メイジン</t>
    </rPh>
    <rPh sb="8" eb="9">
      <t>セン</t>
    </rPh>
    <rPh sb="14" eb="15">
      <t>セン</t>
    </rPh>
    <phoneticPr fontId="7"/>
  </si>
  <si>
    <t>　　　　　　全日本選手権</t>
    <rPh sb="6" eb="9">
      <t>ゼンニホン</t>
    </rPh>
    <rPh sb="9" eb="12">
      <t>センシュケン</t>
    </rPh>
    <phoneticPr fontId="7"/>
  </si>
  <si>
    <t>　　　　　　女流選手権</t>
    <rPh sb="6" eb="8">
      <t>ジョリュウ</t>
    </rPh>
    <rPh sb="8" eb="11">
      <t>センシュケン</t>
    </rPh>
    <phoneticPr fontId="7"/>
  </si>
  <si>
    <t>　　　　　　選抜大会</t>
    <rPh sb="6" eb="8">
      <t>センバツ</t>
    </rPh>
    <rPh sb="8" eb="10">
      <t>タイカイ</t>
    </rPh>
    <phoneticPr fontId="7"/>
  </si>
  <si>
    <t>　　　　　　その他大会</t>
    <rPh sb="8" eb="9">
      <t>タ</t>
    </rPh>
    <rPh sb="9" eb="11">
      <t>タイカイ</t>
    </rPh>
    <phoneticPr fontId="7"/>
  </si>
  <si>
    <t>　　　　　　会議費</t>
    <rPh sb="6" eb="9">
      <t>カイギヒ</t>
    </rPh>
    <phoneticPr fontId="7"/>
  </si>
  <si>
    <t>　　　　　　会場費</t>
    <rPh sb="6" eb="8">
      <t>カイジョウ</t>
    </rPh>
    <rPh sb="8" eb="9">
      <t>ヒ</t>
    </rPh>
    <phoneticPr fontId="7"/>
  </si>
  <si>
    <t>　　　　　　広報費</t>
    <rPh sb="6" eb="8">
      <t>コウホウ</t>
    </rPh>
    <rPh sb="8" eb="9">
      <t>ヒ</t>
    </rPh>
    <phoneticPr fontId="7"/>
  </si>
  <si>
    <t>　　　　　　副賞費</t>
    <rPh sb="6" eb="8">
      <t>フクショウ</t>
    </rPh>
    <rPh sb="8" eb="9">
      <t>ヒ</t>
    </rPh>
    <phoneticPr fontId="7"/>
  </si>
  <si>
    <t>　　　　　　印刷製本費</t>
    <rPh sb="6" eb="8">
      <t>インサツ</t>
    </rPh>
    <rPh sb="8" eb="10">
      <t>セイホン</t>
    </rPh>
    <rPh sb="10" eb="11">
      <t>ヒ</t>
    </rPh>
    <phoneticPr fontId="7"/>
  </si>
  <si>
    <t>　　　　　　広告費</t>
    <rPh sb="6" eb="8">
      <t>コウコク</t>
    </rPh>
    <rPh sb="8" eb="9">
      <t>ヒ</t>
    </rPh>
    <phoneticPr fontId="7"/>
  </si>
  <si>
    <t>　　　　　　記録費</t>
    <rPh sb="6" eb="8">
      <t>キロク</t>
    </rPh>
    <rPh sb="8" eb="9">
      <t>ヒ</t>
    </rPh>
    <phoneticPr fontId="7"/>
  </si>
  <si>
    <t>　　　　　　調査研究費</t>
    <rPh sb="6" eb="8">
      <t>チョウサ</t>
    </rPh>
    <rPh sb="8" eb="10">
      <t>ケンキュウ</t>
    </rPh>
    <rPh sb="10" eb="11">
      <t>ヒ</t>
    </rPh>
    <phoneticPr fontId="7"/>
  </si>
  <si>
    <t>　　　　　　段位制度経費</t>
    <rPh sb="6" eb="8">
      <t>ダンイ</t>
    </rPh>
    <rPh sb="8" eb="10">
      <t>セイド</t>
    </rPh>
    <rPh sb="10" eb="12">
      <t>ケイヒ</t>
    </rPh>
    <phoneticPr fontId="7"/>
  </si>
  <si>
    <t>　　　　　　　什器備品費 　　</t>
    <rPh sb="7" eb="9">
      <t>ジュウキ</t>
    </rPh>
    <rPh sb="9" eb="11">
      <t>ビヒン</t>
    </rPh>
    <phoneticPr fontId="7"/>
  </si>
  <si>
    <t>　　　　　　　会場費 　　</t>
    <rPh sb="7" eb="9">
      <t>カイジョウ</t>
    </rPh>
    <phoneticPr fontId="7"/>
  </si>
  <si>
    <t>　　　　　　　広報費</t>
    <rPh sb="7" eb="9">
      <t>コウホウ</t>
    </rPh>
    <rPh sb="9" eb="10">
      <t>ヒ</t>
    </rPh>
    <phoneticPr fontId="7"/>
  </si>
  <si>
    <t>　　　　　　　印刷製本費</t>
    <rPh sb="7" eb="9">
      <t>インサツ</t>
    </rPh>
    <rPh sb="9" eb="11">
      <t>セイホン</t>
    </rPh>
    <rPh sb="11" eb="12">
      <t>ヒ</t>
    </rPh>
    <phoneticPr fontId="7"/>
  </si>
  <si>
    <t>　　　　　　　保守修繕費 　　</t>
    <rPh sb="7" eb="9">
      <t>ホシュ</t>
    </rPh>
    <rPh sb="9" eb="11">
      <t>シュウゼン</t>
    </rPh>
    <phoneticPr fontId="7"/>
  </si>
  <si>
    <t>　　　　　　　租税公課 　　</t>
    <rPh sb="7" eb="9">
      <t>ソゼイ</t>
    </rPh>
    <rPh sb="9" eb="11">
      <t>コウカ</t>
    </rPh>
    <phoneticPr fontId="7"/>
  </si>
  <si>
    <t>他2事業</t>
    <rPh sb="0" eb="1">
      <t>タ</t>
    </rPh>
    <rPh sb="2" eb="4">
      <t>ジギョウ</t>
    </rPh>
    <phoneticPr fontId="7"/>
  </si>
  <si>
    <t>継３事業</t>
    <rPh sb="0" eb="1">
      <t>ツギ</t>
    </rPh>
    <rPh sb="2" eb="4">
      <t>ジギョウ</t>
    </rPh>
    <phoneticPr fontId="7"/>
  </si>
  <si>
    <t>基本財産及び特定資産の増減額及びその残高は、次のとおりである。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ゾウゲンガク</t>
    </rPh>
    <rPh sb="14" eb="15">
      <t>オヨ</t>
    </rPh>
    <rPh sb="18" eb="20">
      <t>ザンダカ</t>
    </rPh>
    <rPh sb="22" eb="23">
      <t>ツギ</t>
    </rPh>
    <phoneticPr fontId="7"/>
  </si>
  <si>
    <t>基本財産</t>
    <rPh sb="0" eb="2">
      <t>キホン</t>
    </rPh>
    <rPh sb="2" eb="4">
      <t>ザイサン</t>
    </rPh>
    <phoneticPr fontId="7"/>
  </si>
  <si>
    <t>基本財産及び特定資産の財源等の内訳は、次のとおりである。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ザイゲンナド</t>
    </rPh>
    <rPh sb="15" eb="17">
      <t>ウチワケ</t>
    </rPh>
    <rPh sb="19" eb="20">
      <t>ツギ</t>
    </rPh>
    <phoneticPr fontId="7"/>
  </si>
  <si>
    <t>２　引当金の明細</t>
    <rPh sb="2" eb="4">
      <t>ヒキアテ</t>
    </rPh>
    <rPh sb="4" eb="5">
      <t>キン</t>
    </rPh>
    <rPh sb="6" eb="8">
      <t>メイサイ</t>
    </rPh>
    <phoneticPr fontId="7"/>
  </si>
  <si>
    <t>財務諸表に対する注記　２「基本財産及び特定資産の増減額及びその残高」に記載している。</t>
    <rPh sb="0" eb="2">
      <t>ザイム</t>
    </rPh>
    <rPh sb="2" eb="4">
      <t>ショヒョウ</t>
    </rPh>
    <rPh sb="5" eb="6">
      <t>タイ</t>
    </rPh>
    <rPh sb="8" eb="10">
      <t>チュウキ</t>
    </rPh>
    <rPh sb="13" eb="15">
      <t>キホン</t>
    </rPh>
    <rPh sb="15" eb="17">
      <t>ザイサン</t>
    </rPh>
    <rPh sb="17" eb="18">
      <t>オヨ</t>
    </rPh>
    <rPh sb="19" eb="21">
      <t>トクテイ</t>
    </rPh>
    <rPh sb="21" eb="23">
      <t>シサン</t>
    </rPh>
    <rPh sb="24" eb="27">
      <t>ゾウゲンガク</t>
    </rPh>
    <rPh sb="27" eb="28">
      <t>オヨ</t>
    </rPh>
    <rPh sb="31" eb="33">
      <t>ザンダカ</t>
    </rPh>
    <rPh sb="35" eb="37">
      <t>キサイ</t>
    </rPh>
    <phoneticPr fontId="7"/>
  </si>
  <si>
    <t>１　重要な固定資産の明細</t>
    <rPh sb="2" eb="4">
      <t>ジュウヨウ</t>
    </rPh>
    <rPh sb="5" eb="7">
      <t>コテイ</t>
    </rPh>
    <rPh sb="7" eb="9">
      <t>シサン</t>
    </rPh>
    <rPh sb="10" eb="12">
      <t>メイサイ</t>
    </rPh>
    <phoneticPr fontId="7"/>
  </si>
  <si>
    <t>附属明細書</t>
    <rPh sb="0" eb="2">
      <t>フゾク</t>
    </rPh>
    <rPh sb="2" eb="5">
      <t>メイサイショ</t>
    </rPh>
    <phoneticPr fontId="7"/>
  </si>
  <si>
    <t>一般社団法人　全日本かるた協会</t>
    <rPh sb="0" eb="2">
      <t>イッパン</t>
    </rPh>
    <rPh sb="2" eb="4">
      <t>シャダン</t>
    </rPh>
    <rPh sb="4" eb="6">
      <t>ホウジン</t>
    </rPh>
    <rPh sb="7" eb="10">
      <t>ゼンニホン</t>
    </rPh>
    <rPh sb="13" eb="15">
      <t>キョウカイ</t>
    </rPh>
    <phoneticPr fontId="3"/>
  </si>
  <si>
    <t>東京都文京区大塚４丁目３９番１２号</t>
    <rPh sb="0" eb="3">
      <t>トウキョウト</t>
    </rPh>
    <rPh sb="3" eb="5">
      <t>ブンキョウ</t>
    </rPh>
    <rPh sb="5" eb="6">
      <t>ク</t>
    </rPh>
    <rPh sb="6" eb="8">
      <t>オオツカ</t>
    </rPh>
    <rPh sb="9" eb="11">
      <t>チョウメ</t>
    </rPh>
    <rPh sb="13" eb="14">
      <t>バン</t>
    </rPh>
    <rPh sb="16" eb="17">
      <t>ゴウ</t>
    </rPh>
    <phoneticPr fontId="3"/>
  </si>
  <si>
    <t>　(1)　消費税等の会計処理について</t>
    <rPh sb="5" eb="8">
      <t>ショウヒゼイ</t>
    </rPh>
    <rPh sb="8" eb="9">
      <t>トウ</t>
    </rPh>
    <rPh sb="10" eb="12">
      <t>カイケイ</t>
    </rPh>
    <rPh sb="12" eb="14">
      <t>ショリ</t>
    </rPh>
    <phoneticPr fontId="7"/>
  </si>
  <si>
    <t xml:space="preserve">  定期預金</t>
    <rPh sb="2" eb="4">
      <t>テイキ</t>
    </rPh>
    <rPh sb="4" eb="6">
      <t>ヨキン</t>
    </rPh>
    <phoneticPr fontId="7"/>
  </si>
  <si>
    <t>　郵便定額貯金</t>
    <rPh sb="1" eb="3">
      <t>ユウビン</t>
    </rPh>
    <rPh sb="3" eb="5">
      <t>テイガク</t>
    </rPh>
    <rPh sb="5" eb="7">
      <t>チョキン</t>
    </rPh>
    <phoneticPr fontId="7"/>
  </si>
  <si>
    <t>特定資産</t>
    <rPh sb="0" eb="2">
      <t>トクテイ</t>
    </rPh>
    <rPh sb="2" eb="4">
      <t>シサン</t>
    </rPh>
    <phoneticPr fontId="7"/>
  </si>
  <si>
    <t>　定期預金</t>
    <rPh sb="1" eb="3">
      <t>テイキ</t>
    </rPh>
    <rPh sb="3" eb="5">
      <t>ヨキン</t>
    </rPh>
    <phoneticPr fontId="7"/>
  </si>
  <si>
    <t>　　　　　　　福利厚生費</t>
    <rPh sb="7" eb="9">
      <t>フクリ</t>
    </rPh>
    <rPh sb="9" eb="12">
      <t>コウセイヒ</t>
    </rPh>
    <phoneticPr fontId="7"/>
  </si>
  <si>
    <t xml:space="preserve">         前受金</t>
    <rPh sb="9" eb="11">
      <t>マエウケ</t>
    </rPh>
    <rPh sb="11" eb="12">
      <t>キン</t>
    </rPh>
    <phoneticPr fontId="7"/>
  </si>
  <si>
    <t xml:space="preserve">            受取段位料</t>
    <rPh sb="12" eb="14">
      <t>ウケトリ</t>
    </rPh>
    <rPh sb="14" eb="16">
      <t>ダンイ</t>
    </rPh>
    <rPh sb="16" eb="17">
      <t>リョウ</t>
    </rPh>
    <phoneticPr fontId="7"/>
  </si>
  <si>
    <t>　　　　　　　福利厚生費 　　</t>
    <rPh sb="9" eb="11">
      <t>コウセイ</t>
    </rPh>
    <rPh sb="11" eb="12">
      <t>ヒ</t>
    </rPh>
    <phoneticPr fontId="7"/>
  </si>
  <si>
    <t>　　① 基本財産運用益</t>
    <rPh sb="4" eb="6">
      <t>キホン</t>
    </rPh>
    <rPh sb="6" eb="8">
      <t>ザイサン</t>
    </rPh>
    <phoneticPr fontId="7"/>
  </si>
  <si>
    <t>　　② 受取会費</t>
    <phoneticPr fontId="7"/>
  </si>
  <si>
    <t>　　③ 事業収益</t>
    <phoneticPr fontId="7"/>
  </si>
  <si>
    <t>　　　　　基本財産受取利息</t>
    <rPh sb="5" eb="7">
      <t>キホン</t>
    </rPh>
    <rPh sb="7" eb="9">
      <t>ザイサン</t>
    </rPh>
    <phoneticPr fontId="7"/>
  </si>
  <si>
    <t>　　　　　基本財産受取利息</t>
    <rPh sb="5" eb="7">
      <t>キホン</t>
    </rPh>
    <rPh sb="7" eb="9">
      <t>ザイサン</t>
    </rPh>
    <rPh sb="9" eb="11">
      <t>ウケトリ</t>
    </rPh>
    <rPh sb="11" eb="13">
      <t>リソク</t>
    </rPh>
    <phoneticPr fontId="7"/>
  </si>
  <si>
    <t>　　　　　　受取段位料</t>
    <rPh sb="6" eb="8">
      <t>ウケトリ</t>
    </rPh>
    <rPh sb="8" eb="10">
      <t>ダンイ</t>
    </rPh>
    <rPh sb="10" eb="11">
      <t>リョウ</t>
    </rPh>
    <phoneticPr fontId="7"/>
  </si>
  <si>
    <t>該当なし。</t>
    <rPh sb="0" eb="2">
      <t>ガイトウ</t>
    </rPh>
    <phoneticPr fontId="7"/>
  </si>
  <si>
    <t>　　　　　　審判講習会</t>
    <rPh sb="6" eb="8">
      <t>シンパン</t>
    </rPh>
    <rPh sb="8" eb="11">
      <t>コウシュウカイ</t>
    </rPh>
    <phoneticPr fontId="7"/>
  </si>
  <si>
    <t>　　　　　  審判講習会</t>
    <rPh sb="7" eb="9">
      <t>シンパン</t>
    </rPh>
    <rPh sb="9" eb="12">
      <t>コウシュウカイ</t>
    </rPh>
    <phoneticPr fontId="7"/>
  </si>
  <si>
    <t>　　　　　　　法定福利費</t>
    <rPh sb="7" eb="9">
      <t>ホウテイ</t>
    </rPh>
    <rPh sb="9" eb="11">
      <t>フクリ</t>
    </rPh>
    <rPh sb="11" eb="12">
      <t>ヒ</t>
    </rPh>
    <phoneticPr fontId="7"/>
  </si>
  <si>
    <t>　　　　　　什器備品費</t>
    <rPh sb="6" eb="8">
      <t>ジュウキ</t>
    </rPh>
    <rPh sb="8" eb="10">
      <t>ビヒン</t>
    </rPh>
    <rPh sb="10" eb="11">
      <t>ヒ</t>
    </rPh>
    <phoneticPr fontId="7"/>
  </si>
  <si>
    <t>　　　　　　賃借料</t>
    <rPh sb="6" eb="9">
      <t>チンシャクリョウ</t>
    </rPh>
    <phoneticPr fontId="7"/>
  </si>
  <si>
    <t>　　　　 前払金</t>
    <rPh sb="5" eb="7">
      <t>マエバラ</t>
    </rPh>
    <rPh sb="7" eb="8">
      <t>キン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</si>
  <si>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</si>
  <si>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(単位：円)</t>
    <rPh sb="1" eb="3">
      <t>タンイ</t>
    </rPh>
    <rPh sb="4" eb="5">
      <t>エン</t>
    </rPh>
    <phoneticPr fontId="7"/>
  </si>
  <si>
    <t>　　② 受取入会金</t>
    <rPh sb="4" eb="6">
      <t>ウケトリ</t>
    </rPh>
    <rPh sb="6" eb="9">
      <t>ニュウカイキン</t>
    </rPh>
    <phoneticPr fontId="7"/>
  </si>
  <si>
    <t>　　　　　正会員受取入会金</t>
    <rPh sb="5" eb="8">
      <t>セイカイイン</t>
    </rPh>
    <rPh sb="8" eb="10">
      <t>ウケトリ</t>
    </rPh>
    <rPh sb="10" eb="13">
      <t>ニュウカイキン</t>
    </rPh>
    <phoneticPr fontId="7"/>
  </si>
  <si>
    <t>　　　　　受取補助金</t>
    <rPh sb="5" eb="7">
      <t>ウケトリ</t>
    </rPh>
    <rPh sb="7" eb="10">
      <t>ホジョキン</t>
    </rPh>
    <phoneticPr fontId="7"/>
  </si>
  <si>
    <t>　　　　　受取負担金</t>
    <rPh sb="5" eb="7">
      <t>ウケトリ</t>
    </rPh>
    <rPh sb="7" eb="10">
      <t>フタンキン</t>
    </rPh>
    <phoneticPr fontId="7"/>
  </si>
  <si>
    <t>　　④ 受取補助金</t>
    <rPh sb="4" eb="6">
      <t>ウケトリ</t>
    </rPh>
    <rPh sb="6" eb="9">
      <t>ホジョキン</t>
    </rPh>
    <phoneticPr fontId="7"/>
  </si>
  <si>
    <t>　　⑤ 受取負担金</t>
    <rPh sb="4" eb="6">
      <t>ウケトリ</t>
    </rPh>
    <rPh sb="6" eb="9">
      <t>フタンキン</t>
    </rPh>
    <phoneticPr fontId="7"/>
  </si>
  <si>
    <t>　　⑥ 受取寄付金</t>
    <rPh sb="4" eb="6">
      <t>ウケトリ</t>
    </rPh>
    <rPh sb="6" eb="9">
      <t>キフキン</t>
    </rPh>
    <phoneticPr fontId="7"/>
  </si>
  <si>
    <t>　　　　　その他</t>
    <rPh sb="7" eb="8">
      <t>タ</t>
    </rPh>
    <phoneticPr fontId="7"/>
  </si>
  <si>
    <t>　　　　　受取負担金</t>
    <rPh sb="7" eb="10">
      <t>フタンキン</t>
    </rPh>
    <phoneticPr fontId="7"/>
  </si>
  <si>
    <t>　　　　　受取利息</t>
    <rPh sb="7" eb="9">
      <t>リソク</t>
    </rPh>
    <phoneticPr fontId="7"/>
  </si>
  <si>
    <t>　　　　　　　　　経常収益計</t>
    <phoneticPr fontId="7"/>
  </si>
  <si>
    <t>）</t>
    <phoneticPr fontId="7"/>
  </si>
  <si>
    <t xml:space="preserve">             什器備品費</t>
    <rPh sb="13" eb="15">
      <t>ジュウキ</t>
    </rPh>
    <rPh sb="15" eb="17">
      <t>ビヒン</t>
    </rPh>
    <rPh sb="17" eb="18">
      <t>ヒ</t>
    </rPh>
    <phoneticPr fontId="7"/>
  </si>
  <si>
    <t xml:space="preserve">              賃借料</t>
    <rPh sb="14" eb="17">
      <t>チンシャクリョウ</t>
    </rPh>
    <phoneticPr fontId="7"/>
  </si>
  <si>
    <t>　　② 受取会費</t>
    <phoneticPr fontId="7"/>
  </si>
  <si>
    <t>　　④　受取補助金</t>
    <rPh sb="4" eb="6">
      <t>ウケトリ</t>
    </rPh>
    <rPh sb="6" eb="9">
      <t>ホジョキン</t>
    </rPh>
    <phoneticPr fontId="7"/>
  </si>
  <si>
    <t>　　⑤　受取負担金</t>
    <rPh sb="4" eb="6">
      <t>ウケトリ</t>
    </rPh>
    <rPh sb="6" eb="9">
      <t>フタンキン</t>
    </rPh>
    <phoneticPr fontId="7"/>
  </si>
  <si>
    <t>　　⑦ 雑収益</t>
    <phoneticPr fontId="7"/>
  </si>
  <si>
    <t>　　⑦ 雑収益</t>
    <phoneticPr fontId="7"/>
  </si>
  <si>
    <t>平成30年3月31日現在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7"/>
  </si>
  <si>
    <t>平成29年4月1日から平成30年3月31日まで</t>
    <rPh sb="0" eb="2">
      <t>ヘイセイ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20" eb="21">
      <t>ヒ</t>
    </rPh>
    <phoneticPr fontId="7"/>
  </si>
  <si>
    <t>　　　　　　租税公課</t>
    <rPh sb="6" eb="8">
      <t>ソゼイ</t>
    </rPh>
    <rPh sb="8" eb="10">
      <t>コウカ</t>
    </rPh>
    <phoneticPr fontId="7"/>
  </si>
  <si>
    <t>　　　　　　  記録費</t>
    <rPh sb="8" eb="10">
      <t>キロク</t>
    </rPh>
    <rPh sb="10" eb="11">
      <t>ヒ</t>
    </rPh>
    <phoneticPr fontId="7"/>
  </si>
  <si>
    <t>普及啓発事業会計</t>
    <rPh sb="0" eb="2">
      <t>フキュウ</t>
    </rPh>
    <rPh sb="2" eb="4">
      <t>ケイハツ</t>
    </rPh>
    <phoneticPr fontId="7"/>
  </si>
  <si>
    <t>大会開催事業</t>
    <rPh sb="0" eb="2">
      <t>タイカイ</t>
    </rPh>
    <rPh sb="2" eb="4">
      <t>カイサイ</t>
    </rPh>
    <rPh sb="4" eb="6">
      <t>ジギョウ</t>
    </rPh>
    <phoneticPr fontId="7"/>
  </si>
  <si>
    <t>講演会等事業</t>
    <rPh sb="0" eb="3">
      <t>コウエンカイ</t>
    </rPh>
    <rPh sb="3" eb="4">
      <t>ナド</t>
    </rPh>
    <rPh sb="4" eb="6">
      <t>ジギョウ</t>
    </rPh>
    <phoneticPr fontId="7"/>
  </si>
  <si>
    <t>その他事業等会計</t>
    <rPh sb="2" eb="3">
      <t>タ</t>
    </rPh>
    <rPh sb="5" eb="6">
      <t>トウ</t>
    </rPh>
    <phoneticPr fontId="7"/>
  </si>
  <si>
    <t>その他事業</t>
    <rPh sb="2" eb="3">
      <t>ホカ</t>
    </rPh>
    <rPh sb="3" eb="5">
      <t>ジギョウ</t>
    </rPh>
    <phoneticPr fontId="7"/>
  </si>
  <si>
    <t>２　開示方法の変更</t>
    <rPh sb="2" eb="4">
      <t>カイジ</t>
    </rPh>
    <rPh sb="4" eb="6">
      <t>ホウホウ</t>
    </rPh>
    <rPh sb="7" eb="9">
      <t>ヘンコウ</t>
    </rPh>
    <phoneticPr fontId="7"/>
  </si>
  <si>
    <t>３　基本財産及び特定資産の増減額及び残高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6">
      <t>ゾウゲンガク</t>
    </rPh>
    <rPh sb="16" eb="17">
      <t>オヨ</t>
    </rPh>
    <rPh sb="18" eb="20">
      <t>ザンダカ</t>
    </rPh>
    <phoneticPr fontId="7"/>
  </si>
  <si>
    <t>４　基本財産及び特定資産の財源等の内訳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phoneticPr fontId="7"/>
  </si>
  <si>
    <t>　(1)　開示すべき財務書類について、公益目的支出計画の終了に伴い、定款第35条に則った財務書類に</t>
    <rPh sb="5" eb="7">
      <t>カイジ</t>
    </rPh>
    <rPh sb="10" eb="12">
      <t>ザイム</t>
    </rPh>
    <rPh sb="12" eb="14">
      <t>ショルイ</t>
    </rPh>
    <rPh sb="19" eb="21">
      <t>コウエキ</t>
    </rPh>
    <rPh sb="21" eb="23">
      <t>モクテキ</t>
    </rPh>
    <rPh sb="23" eb="25">
      <t>シシュツ</t>
    </rPh>
    <rPh sb="25" eb="27">
      <t>ケイカク</t>
    </rPh>
    <rPh sb="28" eb="30">
      <t>シュウリョウ</t>
    </rPh>
    <rPh sb="31" eb="32">
      <t>トモナ</t>
    </rPh>
    <rPh sb="34" eb="36">
      <t>テイカン</t>
    </rPh>
    <rPh sb="36" eb="37">
      <t>ダイ</t>
    </rPh>
    <rPh sb="39" eb="40">
      <t>ジョウ</t>
    </rPh>
    <rPh sb="41" eb="42">
      <t>ノット</t>
    </rPh>
    <rPh sb="44" eb="46">
      <t>ザイム</t>
    </rPh>
    <rPh sb="46" eb="48">
      <t>ショルイ</t>
    </rPh>
    <phoneticPr fontId="7"/>
  </si>
  <si>
    <t>　　変更を行っております。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</si>
</sst>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[$-411]&quot;至&quot;ggge&quot;年&quot;m&quot;月&quot;d&quot;日&quot;"/>
    <numFmt numFmtId="177" formatCode="[$-411]&quot;自&quot;ggge&quot;年&quot;m&quot;月&quot;d&quot;日&quot;"/>
    <numFmt numFmtId="178" formatCode="&quot;&quot;\ #,##0;&quot;▲&quot;\ #,##0"/>
    <numFmt numFmtId="179" formatCode="&quot;&quot;\ #,##0;&quot;△&quot;\ #,##0"/>
    <numFmt numFmtId="180" formatCode="#,##0;&quot;△ &quot;#,##0"/>
    <numFmt numFmtId="181" formatCode="\(#,##0\);[Red]\-#,##0"/>
    <numFmt numFmtId="182" formatCode="#,##0_ "/>
    <numFmt numFmtId="183" formatCode="#,##0_);\(#,##0\)"/>
    <numFmt numFmtId="184" formatCode="\(#,##0\)_ ;[Red]\-#,##0\ "/>
    <numFmt numFmtId="185" formatCode="\(#,##0\)_);\(#,##0\)"/>
  </numFmts>
  <fonts count="3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37" fontId="1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</cellStyleXfs>
  <cellXfs count="141">
    <xf numFmtId="0" fontId="0" fillId="0" borderId="0" xfId="0"/>
    <xf numFmtId="37" fontId="1" fillId="0" borderId="0" xfId="139"/>
    <xf numFmtId="0" fontId="0" fillId="0" borderId="0" xfId="0" applyAlignment="1"/>
    <xf numFmtId="176" fontId="1" fillId="0" borderId="0" xfId="139" applyNumberFormat="1" applyFont="1" applyAlignment="1">
      <alignment horizontal="distributed"/>
    </xf>
    <xf numFmtId="177" fontId="1" fillId="0" borderId="0" xfId="139" applyNumberFormat="1" applyFont="1" applyAlignment="1">
      <alignment horizontal="distributed" vertical="center"/>
    </xf>
    <xf numFmtId="0" fontId="6" fillId="0" borderId="0" xfId="0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vertical="center"/>
    </xf>
    <xf numFmtId="179" fontId="6" fillId="0" borderId="11" xfId="0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178" fontId="6" fillId="0" borderId="14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8" fontId="6" fillId="0" borderId="15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9" fontId="6" fillId="0" borderId="17" xfId="0" applyNumberFormat="1" applyFont="1" applyFill="1" applyBorder="1" applyAlignment="1">
      <alignment vertical="center"/>
    </xf>
    <xf numFmtId="178" fontId="6" fillId="0" borderId="17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vertical="center"/>
    </xf>
    <xf numFmtId="178" fontId="6" fillId="0" borderId="19" xfId="0" applyNumberFormat="1" applyFont="1" applyFill="1" applyBorder="1" applyAlignment="1">
      <alignment vertical="center"/>
    </xf>
    <xf numFmtId="179" fontId="6" fillId="0" borderId="20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14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80" fontId="6" fillId="0" borderId="17" xfId="0" applyNumberFormat="1" applyFont="1" applyFill="1" applyBorder="1" applyAlignment="1">
      <alignment vertical="center"/>
    </xf>
    <xf numFmtId="180" fontId="9" fillId="0" borderId="22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180" fontId="9" fillId="0" borderId="13" xfId="0" applyNumberFormat="1" applyFont="1" applyFill="1" applyBorder="1" applyAlignment="1">
      <alignment vertical="center"/>
    </xf>
    <xf numFmtId="180" fontId="9" fillId="0" borderId="23" xfId="0" applyNumberFormat="1" applyFont="1" applyFill="1" applyBorder="1" applyAlignment="1">
      <alignment vertical="center"/>
    </xf>
    <xf numFmtId="180" fontId="9" fillId="0" borderId="12" xfId="0" applyNumberFormat="1" applyFont="1" applyFill="1" applyBorder="1" applyAlignment="1">
      <alignment vertical="center"/>
    </xf>
    <xf numFmtId="180" fontId="9" fillId="0" borderId="13" xfId="0" applyNumberFormat="1" applyFont="1" applyFill="1" applyBorder="1" applyAlignment="1">
      <alignment horizontal="right" vertical="center"/>
    </xf>
    <xf numFmtId="0" fontId="9" fillId="0" borderId="13" xfId="0" applyNumberFormat="1" applyFont="1" applyFill="1" applyBorder="1" applyAlignment="1">
      <alignment vertical="center"/>
    </xf>
    <xf numFmtId="180" fontId="6" fillId="0" borderId="22" xfId="0" applyNumberFormat="1" applyFont="1" applyFill="1" applyBorder="1" applyAlignment="1">
      <alignment horizontal="center" vertical="center"/>
    </xf>
    <xf numFmtId="18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11" fillId="0" borderId="0" xfId="0" applyFont="1" applyFill="1"/>
    <xf numFmtId="180" fontId="11" fillId="0" borderId="0" xfId="0" applyNumberFormat="1" applyFont="1" applyFill="1" applyBorder="1"/>
    <xf numFmtId="180" fontId="3" fillId="0" borderId="0" xfId="0" applyNumberFormat="1" applyFont="1" applyFill="1" applyBorder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wrapText="1"/>
    </xf>
    <xf numFmtId="180" fontId="6" fillId="0" borderId="20" xfId="0" applyNumberFormat="1" applyFont="1" applyFill="1" applyBorder="1" applyAlignment="1">
      <alignment horizontal="right"/>
    </xf>
    <xf numFmtId="49" fontId="9" fillId="0" borderId="0" xfId="138" applyNumberFormat="1" applyFont="1">
      <alignment vertical="center"/>
    </xf>
    <xf numFmtId="0" fontId="6" fillId="0" borderId="0" xfId="0" applyFont="1" applyAlignment="1">
      <alignment vertical="center"/>
    </xf>
    <xf numFmtId="49" fontId="6" fillId="0" borderId="0" xfId="138" applyNumberFormat="1" applyFont="1">
      <alignment vertical="center"/>
    </xf>
    <xf numFmtId="49" fontId="9" fillId="0" borderId="14" xfId="138" applyNumberFormat="1" applyFont="1" applyBorder="1" applyAlignment="1">
      <alignment vertical="center" shrinkToFit="1"/>
    </xf>
    <xf numFmtId="49" fontId="9" fillId="0" borderId="0" xfId="138" applyNumberFormat="1" applyFont="1" applyBorder="1" applyAlignment="1">
      <alignment vertical="center" shrinkToFit="1"/>
    </xf>
    <xf numFmtId="49" fontId="9" fillId="0" borderId="16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49" fontId="9" fillId="0" borderId="15" xfId="138" applyNumberFormat="1" applyFont="1" applyBorder="1" applyAlignment="1">
      <alignment vertical="center" shrinkToFit="1"/>
    </xf>
    <xf numFmtId="49" fontId="11" fillId="0" borderId="0" xfId="138" applyNumberFormat="1" applyFont="1" applyAlignment="1">
      <alignment horizontal="right" vertical="center"/>
    </xf>
    <xf numFmtId="49" fontId="12" fillId="0" borderId="0" xfId="138" applyNumberFormat="1" applyFont="1">
      <alignment vertical="center"/>
    </xf>
    <xf numFmtId="49" fontId="6" fillId="0" borderId="16" xfId="138" applyNumberFormat="1" applyFont="1" applyBorder="1">
      <alignment vertical="center"/>
    </xf>
    <xf numFmtId="49" fontId="6" fillId="0" borderId="18" xfId="138" applyNumberFormat="1" applyFont="1" applyBorder="1">
      <alignment vertical="center"/>
    </xf>
    <xf numFmtId="49" fontId="8" fillId="0" borderId="0" xfId="138" applyNumberFormat="1" applyFont="1" applyAlignment="1">
      <alignment horizontal="right" vertical="center"/>
    </xf>
    <xf numFmtId="49" fontId="13" fillId="0" borderId="0" xfId="138" applyNumberFormat="1" applyFont="1">
      <alignment vertical="center"/>
    </xf>
    <xf numFmtId="49" fontId="16" fillId="0" borderId="0" xfId="138" applyNumberFormat="1" applyFont="1">
      <alignment vertical="center"/>
    </xf>
    <xf numFmtId="49" fontId="14" fillId="0" borderId="0" xfId="138" applyNumberFormat="1" applyFont="1">
      <alignment vertical="center"/>
    </xf>
    <xf numFmtId="0" fontId="17" fillId="0" borderId="0" xfId="138" applyFont="1" applyAlignment="1">
      <alignment horizontal="center" vertical="center"/>
    </xf>
    <xf numFmtId="49" fontId="18" fillId="0" borderId="0" xfId="138" applyNumberFormat="1" applyFont="1" applyAlignment="1">
      <alignment horizontal="center" vertical="center"/>
    </xf>
    <xf numFmtId="180" fontId="9" fillId="0" borderId="13" xfId="0" applyNumberFormat="1" applyFont="1" applyFill="1" applyBorder="1" applyAlignment="1">
      <alignment vertical="center" wrapText="1"/>
    </xf>
    <xf numFmtId="180" fontId="6" fillId="0" borderId="22" xfId="0" applyNumberFormat="1" applyFont="1" applyFill="1" applyBorder="1" applyAlignment="1">
      <alignment horizontal="center" vertical="center" wrapText="1"/>
    </xf>
    <xf numFmtId="0" fontId="38" fillId="0" borderId="0" xfId="131">
      <alignment vertical="center"/>
    </xf>
    <xf numFmtId="49" fontId="6" fillId="0" borderId="0" xfId="127" applyNumberFormat="1" applyFont="1" applyFill="1">
      <alignment vertical="center"/>
    </xf>
    <xf numFmtId="49" fontId="12" fillId="0" borderId="0" xfId="127" applyNumberFormat="1" applyFont="1" applyFill="1">
      <alignment vertical="center"/>
    </xf>
    <xf numFmtId="0" fontId="6" fillId="0" borderId="0" xfId="131" applyFont="1" applyAlignment="1">
      <alignment vertical="center"/>
    </xf>
    <xf numFmtId="0" fontId="18" fillId="0" borderId="0" xfId="131" applyFont="1" applyAlignment="1">
      <alignment horizontal="center" vertical="center"/>
    </xf>
    <xf numFmtId="0" fontId="10" fillId="0" borderId="0" xfId="131" applyFont="1" applyAlignment="1">
      <alignment horizontal="center" vertical="center"/>
    </xf>
    <xf numFmtId="180" fontId="6" fillId="0" borderId="0" xfId="0" applyNumberFormat="1" applyFont="1" applyFill="1" applyAlignment="1">
      <alignment vertical="center"/>
    </xf>
    <xf numFmtId="180" fontId="11" fillId="0" borderId="0" xfId="0" applyNumberFormat="1" applyFont="1" applyFill="1" applyAlignment="1">
      <alignment vertical="center"/>
    </xf>
    <xf numFmtId="0" fontId="10" fillId="0" borderId="0" xfId="131" applyFont="1" applyAlignment="1">
      <alignment vertical="center"/>
    </xf>
    <xf numFmtId="180" fontId="9" fillId="0" borderId="22" xfId="0" applyNumberFormat="1" applyFont="1" applyFill="1" applyBorder="1" applyAlignment="1">
      <alignment vertical="center" shrinkToFit="1"/>
    </xf>
    <xf numFmtId="180" fontId="9" fillId="0" borderId="2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vertical="center"/>
    </xf>
    <xf numFmtId="37" fontId="1" fillId="0" borderId="0" xfId="139" applyFont="1" applyAlignment="1">
      <alignment horizontal="center" vertical="center"/>
    </xf>
    <xf numFmtId="37" fontId="5" fillId="0" borderId="0" xfId="139" applyFont="1" applyAlignment="1">
      <alignment horizontal="center"/>
    </xf>
    <xf numFmtId="177" fontId="1" fillId="0" borderId="0" xfId="139" applyNumberFormat="1" applyFont="1" applyAlignment="1">
      <alignment horizontal="distributed" vertical="center"/>
    </xf>
    <xf numFmtId="0" fontId="0" fillId="0" borderId="0" xfId="0" applyAlignment="1"/>
    <xf numFmtId="176" fontId="1" fillId="0" borderId="0" xfId="139" applyNumberFormat="1" applyFont="1" applyAlignment="1">
      <alignment horizontal="distributed"/>
    </xf>
    <xf numFmtId="0" fontId="18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5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80" fontId="6" fillId="0" borderId="23" xfId="0" applyNumberFormat="1" applyFont="1" applyFill="1" applyBorder="1" applyAlignment="1">
      <alignment horizontal="center" vertical="center" wrapText="1"/>
    </xf>
    <xf numFmtId="180" fontId="6" fillId="0" borderId="12" xfId="0" applyNumberFormat="1" applyFont="1" applyFill="1" applyBorder="1" applyAlignment="1">
      <alignment horizontal="center" vertical="center" wrapText="1"/>
    </xf>
    <xf numFmtId="180" fontId="6" fillId="0" borderId="22" xfId="0" applyNumberFormat="1" applyFont="1" applyFill="1" applyBorder="1" applyAlignment="1">
      <alignment horizontal="center" vertical="center" wrapText="1"/>
    </xf>
    <xf numFmtId="180" fontId="6" fillId="0" borderId="18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49" fontId="9" fillId="0" borderId="15" xfId="138" applyNumberFormat="1" applyFont="1" applyBorder="1" applyAlignment="1">
      <alignment vertical="center" shrinkToFit="1"/>
    </xf>
    <xf numFmtId="0" fontId="4" fillId="0" borderId="14" xfId="138" applyBorder="1" applyAlignment="1">
      <alignment vertical="center" shrinkToFit="1"/>
    </xf>
    <xf numFmtId="182" fontId="14" fillId="0" borderId="15" xfId="138" applyNumberFormat="1" applyFont="1" applyBorder="1" applyAlignment="1">
      <alignment vertical="center" shrinkToFit="1"/>
    </xf>
    <xf numFmtId="182" fontId="14" fillId="0" borderId="14" xfId="138" applyNumberFormat="1" applyFont="1" applyBorder="1" applyAlignment="1">
      <alignment vertical="center" shrinkToFit="1"/>
    </xf>
    <xf numFmtId="185" fontId="14" fillId="0" borderId="15" xfId="138" applyNumberFormat="1" applyFont="1" applyBorder="1" applyAlignment="1">
      <alignment horizontal="center" vertical="center" shrinkToFit="1"/>
    </xf>
    <xf numFmtId="185" fontId="14" fillId="0" borderId="14" xfId="138" applyNumberFormat="1" applyFont="1" applyBorder="1" applyAlignment="1">
      <alignment horizontal="center" vertical="center" shrinkToFit="1"/>
    </xf>
    <xf numFmtId="184" fontId="14" fillId="0" borderId="15" xfId="138" applyNumberFormat="1" applyFont="1" applyBorder="1" applyAlignment="1">
      <alignment vertical="center" shrinkToFit="1"/>
    </xf>
    <xf numFmtId="184" fontId="14" fillId="0" borderId="14" xfId="138" applyNumberFormat="1" applyFont="1" applyBorder="1" applyAlignment="1">
      <alignment vertical="center" shrinkToFit="1"/>
    </xf>
    <xf numFmtId="181" fontId="14" fillId="0" borderId="24" xfId="138" applyNumberFormat="1" applyFont="1" applyBorder="1" applyAlignment="1">
      <alignment vertical="center" shrinkToFit="1"/>
    </xf>
    <xf numFmtId="181" fontId="14" fillId="0" borderId="10" xfId="138" applyNumberFormat="1" applyFont="1" applyBorder="1" applyAlignment="1">
      <alignment vertical="center" shrinkToFit="1"/>
    </xf>
    <xf numFmtId="49" fontId="9" fillId="0" borderId="24" xfId="138" applyNumberFormat="1" applyFont="1" applyBorder="1" applyAlignment="1">
      <alignment horizontal="center" vertical="center" shrinkToFit="1"/>
    </xf>
    <xf numFmtId="49" fontId="9" fillId="0" borderId="10" xfId="138" applyNumberFormat="1" applyFont="1" applyBorder="1" applyAlignment="1">
      <alignment horizontal="center" vertical="center" shrinkToFit="1"/>
    </xf>
    <xf numFmtId="182" fontId="14" fillId="0" borderId="24" xfId="138" applyNumberFormat="1" applyFont="1" applyBorder="1" applyAlignment="1">
      <alignment vertical="center" shrinkToFit="1"/>
    </xf>
    <xf numFmtId="182" fontId="14" fillId="0" borderId="10" xfId="138" applyNumberFormat="1" applyFont="1" applyBorder="1" applyAlignment="1">
      <alignment vertical="center" shrinkToFit="1"/>
    </xf>
    <xf numFmtId="181" fontId="14" fillId="0" borderId="24" xfId="138" applyNumberFormat="1" applyFont="1" applyBorder="1" applyAlignment="1">
      <alignment horizontal="center" vertical="center" shrinkToFit="1"/>
    </xf>
    <xf numFmtId="181" fontId="14" fillId="0" borderId="10" xfId="138" applyNumberFormat="1" applyFont="1" applyBorder="1" applyAlignment="1">
      <alignment horizontal="center" vertical="center" shrinkToFit="1"/>
    </xf>
    <xf numFmtId="183" fontId="14" fillId="0" borderId="15" xfId="138" applyNumberFormat="1" applyFont="1" applyBorder="1" applyAlignment="1">
      <alignment horizontal="center" vertical="center" shrinkToFit="1"/>
    </xf>
    <xf numFmtId="183" fontId="14" fillId="0" borderId="14" xfId="138" applyNumberFormat="1" applyFont="1" applyBorder="1" applyAlignment="1">
      <alignment horizontal="center" vertical="center" shrinkToFit="1"/>
    </xf>
    <xf numFmtId="183" fontId="14" fillId="0" borderId="15" xfId="138" applyNumberFormat="1" applyFont="1" applyBorder="1" applyAlignment="1">
      <alignment vertical="center" shrinkToFit="1"/>
    </xf>
    <xf numFmtId="183" fontId="14" fillId="0" borderId="14" xfId="138" applyNumberFormat="1" applyFont="1" applyBorder="1" applyAlignment="1">
      <alignment vertical="center" shrinkToFit="1"/>
    </xf>
    <xf numFmtId="0" fontId="4" fillId="0" borderId="10" xfId="138" applyBorder="1" applyAlignment="1">
      <alignment horizontal="center" vertical="center" shrinkToFit="1"/>
    </xf>
    <xf numFmtId="49" fontId="9" fillId="0" borderId="18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horizontal="left" vertical="center" wrapText="1" shrinkToFit="1"/>
    </xf>
    <xf numFmtId="49" fontId="9" fillId="0" borderId="21" xfId="138" applyNumberFormat="1" applyFont="1" applyBorder="1" applyAlignment="1">
      <alignment horizontal="left" vertical="center" wrapText="1" shrinkToFit="1"/>
    </xf>
    <xf numFmtId="49" fontId="9" fillId="0" borderId="19" xfId="138" applyNumberFormat="1" applyFont="1" applyBorder="1" applyAlignment="1">
      <alignment horizontal="left" vertical="center" wrapText="1" shrinkToFit="1"/>
    </xf>
    <xf numFmtId="49" fontId="9" fillId="0" borderId="18" xfId="138" applyNumberFormat="1" applyFont="1" applyBorder="1" applyAlignment="1">
      <alignment vertical="center" shrinkToFit="1"/>
    </xf>
    <xf numFmtId="49" fontId="9" fillId="0" borderId="16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horizontal="center" vertical="center" shrinkToFit="1"/>
    </xf>
    <xf numFmtId="0" fontId="15" fillId="0" borderId="16" xfId="138" applyFont="1" applyBorder="1" applyAlignment="1">
      <alignment horizontal="center" vertical="center" shrinkToFit="1"/>
    </xf>
    <xf numFmtId="0" fontId="15" fillId="0" borderId="21" xfId="138" applyFont="1" applyBorder="1" applyAlignment="1">
      <alignment horizontal="center" vertical="center" shrinkToFit="1"/>
    </xf>
    <xf numFmtId="0" fontId="15" fillId="0" borderId="19" xfId="138" applyFont="1" applyBorder="1" applyAlignment="1">
      <alignment horizontal="center" vertical="center" shrinkToFit="1"/>
    </xf>
    <xf numFmtId="182" fontId="14" fillId="0" borderId="21" xfId="138" applyNumberFormat="1" applyFont="1" applyBorder="1" applyAlignment="1">
      <alignment vertical="center" shrinkToFit="1"/>
    </xf>
    <xf numFmtId="182" fontId="14" fillId="0" borderId="19" xfId="138" applyNumberFormat="1" applyFont="1" applyBorder="1" applyAlignment="1">
      <alignment vertical="center" shrinkToFit="1"/>
    </xf>
    <xf numFmtId="49" fontId="18" fillId="0" borderId="0" xfId="138" applyNumberFormat="1" applyFont="1" applyAlignment="1">
      <alignment horizontal="center" vertical="center"/>
    </xf>
    <xf numFmtId="0" fontId="17" fillId="0" borderId="0" xfId="138" applyFont="1" applyAlignment="1">
      <alignment horizontal="center" vertical="center"/>
    </xf>
    <xf numFmtId="0" fontId="0" fillId="0" borderId="0" xfId="0" applyAlignment="1">
      <alignment vertical="center"/>
    </xf>
    <xf numFmtId="49" fontId="9" fillId="0" borderId="18" xfId="138" applyNumberFormat="1" applyFont="1" applyBorder="1" applyAlignment="1">
      <alignment horizontal="center" vertical="center" wrapText="1" shrinkToFit="1"/>
    </xf>
    <xf numFmtId="49" fontId="9" fillId="0" borderId="16" xfId="138" applyNumberFormat="1" applyFont="1" applyBorder="1" applyAlignment="1">
      <alignment horizontal="center" vertical="center" wrapText="1" shrinkToFit="1"/>
    </xf>
    <xf numFmtId="49" fontId="9" fillId="0" borderId="21" xfId="138" applyNumberFormat="1" applyFont="1" applyBorder="1" applyAlignment="1">
      <alignment horizontal="center" vertical="center" wrapText="1" shrinkToFit="1"/>
    </xf>
    <xf numFmtId="49" fontId="9" fillId="0" borderId="19" xfId="138" applyNumberFormat="1" applyFont="1" applyBorder="1" applyAlignment="1">
      <alignment horizontal="center" vertical="center" wrapText="1" shrinkToFit="1"/>
    </xf>
    <xf numFmtId="0" fontId="10" fillId="0" borderId="0" xfId="131" applyFont="1" applyAlignment="1">
      <alignment horizontal="center" vertical="center"/>
    </xf>
  </cellXfs>
  <cellStyles count="143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 2" xfId="98" xr:uid="{00000000-0005-0000-0000-000061000000}"/>
    <cellStyle name="桁区切り 3" xfId="99" xr:uid="{00000000-0005-0000-0000-000062000000}"/>
    <cellStyle name="桁区切り 4" xfId="100" xr:uid="{00000000-0005-0000-0000-000063000000}"/>
    <cellStyle name="桁区切り 5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説明文 4" xfId="122" xr:uid="{00000000-0005-0000-0000-000079000000}"/>
    <cellStyle name="通貨 2" xfId="123" xr:uid="{00000000-0005-0000-0000-00007A000000}"/>
    <cellStyle name="入力 2" xfId="124" xr:uid="{00000000-0005-0000-0000-00007B000000}"/>
    <cellStyle name="入力 3" xfId="125" xr:uid="{00000000-0005-0000-0000-00007C000000}"/>
    <cellStyle name="入力 4" xfId="126" xr:uid="{00000000-0005-0000-0000-00007D000000}"/>
    <cellStyle name="標準" xfId="0" builtinId="0"/>
    <cellStyle name="標準 10" xfId="127" xr:uid="{00000000-0005-0000-0000-00007F000000}"/>
    <cellStyle name="標準 2" xfId="128" xr:uid="{00000000-0005-0000-0000-000080000000}"/>
    <cellStyle name="標準 2 2" xfId="129" xr:uid="{00000000-0005-0000-0000-000081000000}"/>
    <cellStyle name="標準 2 3" xfId="130" xr:uid="{00000000-0005-0000-0000-000082000000}"/>
    <cellStyle name="標準 3" xfId="131" xr:uid="{00000000-0005-0000-0000-000083000000}"/>
    <cellStyle name="標準 4" xfId="132" xr:uid="{00000000-0005-0000-0000-000084000000}"/>
    <cellStyle name="標準 5" xfId="133" xr:uid="{00000000-0005-0000-0000-000085000000}"/>
    <cellStyle name="標準 6" xfId="134" xr:uid="{00000000-0005-0000-0000-000086000000}"/>
    <cellStyle name="標準 7" xfId="135" xr:uid="{00000000-0005-0000-0000-000087000000}"/>
    <cellStyle name="標準 8" xfId="136" xr:uid="{00000000-0005-0000-0000-000088000000}"/>
    <cellStyle name="標準 9" xfId="137" xr:uid="{00000000-0005-0000-0000-000089000000}"/>
    <cellStyle name="標準_H19決算◎" xfId="138" xr:uid="{00000000-0005-0000-0000-00008A000000}"/>
    <cellStyle name="標準_決算報告書H18" xfId="139" xr:uid="{00000000-0005-0000-0000-00008B000000}"/>
    <cellStyle name="良い 2" xfId="140" xr:uid="{00000000-0005-0000-0000-00008C000000}"/>
    <cellStyle name="良い 3" xfId="141" xr:uid="{00000000-0005-0000-0000-00008D000000}"/>
    <cellStyle name="良い 4" xfId="142" xr:uid="{00000000-0005-0000-0000-00008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75" workbookViewId="0">
      <selection activeCell="C12" sqref="C12"/>
    </sheetView>
  </sheetViews>
  <sheetFormatPr defaultColWidth="11" defaultRowHeight="17.25" x14ac:dyDescent="0.2"/>
  <cols>
    <col min="1" max="2" width="11" style="1" customWidth="1"/>
    <col min="3" max="3" width="14.25" style="1" customWidth="1"/>
    <col min="4" max="4" width="14" style="1" customWidth="1"/>
    <col min="5" max="5" width="11" style="1" customWidth="1"/>
    <col min="6" max="6" width="14" style="1" customWidth="1"/>
    <col min="7" max="16384" width="11" style="1"/>
  </cols>
  <sheetData>
    <row r="1" spans="2:5" ht="28.5" x14ac:dyDescent="0.3">
      <c r="B1" s="84" t="s">
        <v>0</v>
      </c>
      <c r="C1" s="84"/>
      <c r="D1" s="84"/>
      <c r="E1" s="84"/>
    </row>
    <row r="4" spans="2:5" ht="30" customHeight="1" x14ac:dyDescent="0.2">
      <c r="B4" s="4"/>
      <c r="C4" s="85">
        <v>42826</v>
      </c>
      <c r="D4" s="86"/>
      <c r="E4" s="2"/>
    </row>
    <row r="5" spans="2:5" ht="30" customHeight="1" x14ac:dyDescent="0.2">
      <c r="B5" s="3"/>
      <c r="C5" s="87">
        <v>43190</v>
      </c>
      <c r="D5" s="86"/>
      <c r="E5" s="2"/>
    </row>
    <row r="20" spans="1:6" ht="30.75" customHeight="1" x14ac:dyDescent="0.2">
      <c r="A20" s="83" t="s">
        <v>193</v>
      </c>
      <c r="B20" s="83"/>
      <c r="C20" s="83"/>
      <c r="D20" s="83"/>
      <c r="E20" s="83"/>
      <c r="F20" s="83"/>
    </row>
    <row r="21" spans="1:6" ht="24.75" customHeight="1" x14ac:dyDescent="0.2">
      <c r="A21" s="83" t="s">
        <v>194</v>
      </c>
      <c r="B21" s="83"/>
      <c r="C21" s="83"/>
      <c r="D21" s="83"/>
      <c r="E21" s="83"/>
      <c r="F21" s="83"/>
    </row>
  </sheetData>
  <mergeCells count="5">
    <mergeCell ref="A21:F21"/>
    <mergeCell ref="B1:E1"/>
    <mergeCell ref="C4:D4"/>
    <mergeCell ref="C5:D5"/>
    <mergeCell ref="A20:F2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sqref="A1:J57"/>
    </sheetView>
  </sheetViews>
  <sheetFormatPr defaultColWidth="9" defaultRowHeight="13.5" x14ac:dyDescent="0.15"/>
  <cols>
    <col min="1" max="1" width="37.375" style="7" customWidth="1"/>
    <col min="2" max="2" width="1.75" style="6" customWidth="1"/>
    <col min="3" max="3" width="16.125" style="6" customWidth="1"/>
    <col min="4" max="5" width="1.75" style="6" customWidth="1"/>
    <col min="6" max="6" width="16.125" style="6" customWidth="1"/>
    <col min="7" max="8" width="1.75" style="6" customWidth="1"/>
    <col min="9" max="9" width="16.125" style="6" customWidth="1"/>
    <col min="10" max="10" width="1.75" style="6" customWidth="1"/>
    <col min="11" max="16384" width="9" style="5"/>
  </cols>
  <sheetData>
    <row r="1" spans="1:10" ht="21.75" customHeight="1" x14ac:dyDescent="0.15">
      <c r="A1" s="88" t="s">
        <v>217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5" customHeight="1" x14ac:dyDescent="0.15"/>
    <row r="3" spans="1:10" ht="15" customHeight="1" x14ac:dyDescent="0.15">
      <c r="A3" s="90" t="s">
        <v>238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15" customHeight="1" x14ac:dyDescent="0.15">
      <c r="I4" s="25" t="s">
        <v>218</v>
      </c>
    </row>
    <row r="5" spans="1:10" ht="21" customHeight="1" x14ac:dyDescent="0.15">
      <c r="A5" s="30" t="s">
        <v>52</v>
      </c>
      <c r="B5" s="29"/>
      <c r="C5" s="29" t="s">
        <v>51</v>
      </c>
      <c r="D5" s="28"/>
      <c r="E5" s="29"/>
      <c r="F5" s="29" t="s">
        <v>50</v>
      </c>
      <c r="G5" s="28"/>
      <c r="H5" s="29"/>
      <c r="I5" s="29" t="s">
        <v>49</v>
      </c>
      <c r="J5" s="28"/>
    </row>
    <row r="6" spans="1:10" ht="15" customHeight="1" x14ac:dyDescent="0.15">
      <c r="A6" s="27" t="s">
        <v>48</v>
      </c>
      <c r="B6" s="25" t="s">
        <v>1</v>
      </c>
      <c r="C6" s="25"/>
      <c r="D6" s="24" t="s">
        <v>1</v>
      </c>
      <c r="E6" s="26" t="s">
        <v>1</v>
      </c>
      <c r="F6" s="25"/>
      <c r="G6" s="24" t="s">
        <v>1</v>
      </c>
      <c r="H6" s="26" t="s">
        <v>1</v>
      </c>
      <c r="I6" s="25"/>
      <c r="J6" s="24" t="s">
        <v>1</v>
      </c>
    </row>
    <row r="7" spans="1:10" ht="15" customHeight="1" x14ac:dyDescent="0.15">
      <c r="A7" s="12" t="s">
        <v>47</v>
      </c>
      <c r="D7" s="13"/>
      <c r="G7" s="13"/>
      <c r="J7" s="13"/>
    </row>
    <row r="8" spans="1:10" ht="15" customHeight="1" x14ac:dyDescent="0.15">
      <c r="A8" s="12" t="s">
        <v>46</v>
      </c>
      <c r="C8" s="6">
        <v>40359086</v>
      </c>
      <c r="D8" s="13"/>
      <c r="F8" s="6">
        <v>43434284</v>
      </c>
      <c r="G8" s="13"/>
      <c r="I8" s="14">
        <f t="shared" ref="I8:I15" si="0">+C8-F8</f>
        <v>-3075198</v>
      </c>
      <c r="J8" s="13"/>
    </row>
    <row r="9" spans="1:10" ht="15" hidden="1" customHeight="1" x14ac:dyDescent="0.15">
      <c r="A9" s="12" t="s">
        <v>45</v>
      </c>
      <c r="C9" s="6">
        <v>0</v>
      </c>
      <c r="D9" s="13"/>
      <c r="F9" s="6">
        <v>0</v>
      </c>
      <c r="G9" s="13"/>
      <c r="I9" s="14">
        <f t="shared" si="0"/>
        <v>0</v>
      </c>
      <c r="J9" s="13"/>
    </row>
    <row r="10" spans="1:10" ht="15" hidden="1" customHeight="1" x14ac:dyDescent="0.15">
      <c r="A10" s="12" t="s">
        <v>44</v>
      </c>
      <c r="C10" s="6">
        <v>0</v>
      </c>
      <c r="D10" s="13"/>
      <c r="F10" s="6">
        <v>0</v>
      </c>
      <c r="G10" s="13"/>
      <c r="I10" s="14">
        <f t="shared" si="0"/>
        <v>0</v>
      </c>
      <c r="J10" s="13"/>
    </row>
    <row r="11" spans="1:10" ht="15" hidden="1" customHeight="1" x14ac:dyDescent="0.15">
      <c r="A11" s="12" t="s">
        <v>43</v>
      </c>
      <c r="C11" s="6">
        <v>0</v>
      </c>
      <c r="D11" s="13"/>
      <c r="F11" s="6">
        <v>0</v>
      </c>
      <c r="G11" s="13"/>
      <c r="I11" s="14">
        <f t="shared" si="0"/>
        <v>0</v>
      </c>
      <c r="J11" s="13"/>
    </row>
    <row r="12" spans="1:10" ht="15" hidden="1" customHeight="1" x14ac:dyDescent="0.15">
      <c r="A12" s="12" t="s">
        <v>42</v>
      </c>
      <c r="C12" s="6">
        <v>0</v>
      </c>
      <c r="D12" s="13"/>
      <c r="F12" s="6">
        <v>0</v>
      </c>
      <c r="G12" s="13"/>
      <c r="I12" s="14">
        <f t="shared" si="0"/>
        <v>0</v>
      </c>
      <c r="J12" s="13"/>
    </row>
    <row r="13" spans="1:10" ht="15" hidden="1" customHeight="1" x14ac:dyDescent="0.15">
      <c r="A13" s="12" t="s">
        <v>41</v>
      </c>
      <c r="C13" s="6">
        <v>0</v>
      </c>
      <c r="D13" s="13"/>
      <c r="F13" s="6">
        <v>0</v>
      </c>
      <c r="G13" s="13"/>
      <c r="I13" s="14">
        <f t="shared" si="0"/>
        <v>0</v>
      </c>
      <c r="J13" s="13"/>
    </row>
    <row r="14" spans="1:10" ht="15" customHeight="1" x14ac:dyDescent="0.15">
      <c r="A14" s="12" t="s">
        <v>216</v>
      </c>
      <c r="C14" s="6">
        <v>0</v>
      </c>
      <c r="D14" s="13"/>
      <c r="F14" s="6">
        <v>277432</v>
      </c>
      <c r="G14" s="13"/>
      <c r="I14" s="14">
        <f t="shared" si="0"/>
        <v>-277432</v>
      </c>
      <c r="J14" s="13"/>
    </row>
    <row r="15" spans="1:10" ht="15" customHeight="1" x14ac:dyDescent="0.15">
      <c r="A15" s="12" t="s">
        <v>40</v>
      </c>
      <c r="B15" s="10" t="s">
        <v>1</v>
      </c>
      <c r="C15" s="10">
        <f>SUM(C8:C14)</f>
        <v>40359086</v>
      </c>
      <c r="D15" s="8" t="s">
        <v>1</v>
      </c>
      <c r="E15" s="10" t="s">
        <v>1</v>
      </c>
      <c r="F15" s="10">
        <f>SUM(F8:F14)</f>
        <v>43711716</v>
      </c>
      <c r="G15" s="8" t="s">
        <v>1</v>
      </c>
      <c r="H15" s="10" t="s">
        <v>1</v>
      </c>
      <c r="I15" s="9">
        <f t="shared" si="0"/>
        <v>-3352630</v>
      </c>
      <c r="J15" s="8" t="s">
        <v>1</v>
      </c>
    </row>
    <row r="16" spans="1:10" ht="15" customHeight="1" x14ac:dyDescent="0.15">
      <c r="A16" s="12"/>
      <c r="B16" s="5"/>
      <c r="C16" s="5"/>
      <c r="D16" s="13"/>
      <c r="F16" s="5"/>
      <c r="G16" s="13"/>
      <c r="I16" s="14"/>
      <c r="J16" s="13"/>
    </row>
    <row r="17" spans="1:10" ht="15" customHeight="1" x14ac:dyDescent="0.15">
      <c r="A17" s="12" t="s">
        <v>39</v>
      </c>
      <c r="D17" s="13"/>
      <c r="G17" s="13"/>
      <c r="J17" s="13"/>
    </row>
    <row r="18" spans="1:10" ht="15" customHeight="1" x14ac:dyDescent="0.15">
      <c r="A18" s="12" t="s">
        <v>157</v>
      </c>
      <c r="D18" s="13"/>
      <c r="G18" s="13"/>
      <c r="J18" s="13"/>
    </row>
    <row r="19" spans="1:10" ht="15" customHeight="1" x14ac:dyDescent="0.15">
      <c r="A19" s="12" t="s">
        <v>156</v>
      </c>
      <c r="C19" s="6">
        <v>21308889</v>
      </c>
      <c r="D19" s="13"/>
      <c r="F19" s="6">
        <v>21308889</v>
      </c>
      <c r="G19" s="13"/>
      <c r="I19" s="14">
        <f>+C19-F19</f>
        <v>0</v>
      </c>
      <c r="J19" s="13"/>
    </row>
    <row r="20" spans="1:10" ht="15" customHeight="1" x14ac:dyDescent="0.15">
      <c r="A20" s="12" t="s">
        <v>38</v>
      </c>
      <c r="B20" s="10" t="s">
        <v>1</v>
      </c>
      <c r="C20" s="10">
        <f>SUM(C19:C19)</f>
        <v>21308889</v>
      </c>
      <c r="D20" s="8" t="s">
        <v>1</v>
      </c>
      <c r="E20" s="10" t="s">
        <v>1</v>
      </c>
      <c r="F20" s="10">
        <f>SUM(F19:F19)</f>
        <v>21308889</v>
      </c>
      <c r="G20" s="8" t="s">
        <v>1</v>
      </c>
      <c r="H20" s="10" t="s">
        <v>1</v>
      </c>
      <c r="I20" s="9">
        <f>+C20-F20</f>
        <v>0</v>
      </c>
      <c r="J20" s="8" t="s">
        <v>1</v>
      </c>
    </row>
    <row r="21" spans="1:10" ht="15" customHeight="1" x14ac:dyDescent="0.15">
      <c r="A21" s="12" t="s">
        <v>37</v>
      </c>
      <c r="D21" s="13"/>
      <c r="G21" s="13"/>
      <c r="J21" s="13"/>
    </row>
    <row r="22" spans="1:10" ht="15" hidden="1" customHeight="1" x14ac:dyDescent="0.15">
      <c r="A22" s="12" t="s">
        <v>36</v>
      </c>
      <c r="D22" s="13"/>
      <c r="G22" s="13"/>
      <c r="I22" s="14">
        <f>+C22-F22</f>
        <v>0</v>
      </c>
      <c r="J22" s="13"/>
    </row>
    <row r="23" spans="1:10" ht="15" hidden="1" customHeight="1" x14ac:dyDescent="0.15">
      <c r="A23" s="12" t="s">
        <v>35</v>
      </c>
      <c r="D23" s="13"/>
      <c r="G23" s="13"/>
      <c r="I23" s="14">
        <f t="shared" ref="I23:I30" si="1">+C23-F23</f>
        <v>0</v>
      </c>
      <c r="J23" s="13"/>
    </row>
    <row r="24" spans="1:10" ht="15" hidden="1" customHeight="1" x14ac:dyDescent="0.15">
      <c r="A24" s="12" t="s">
        <v>34</v>
      </c>
      <c r="D24" s="13"/>
      <c r="G24" s="13"/>
      <c r="I24" s="14">
        <f t="shared" si="1"/>
        <v>0</v>
      </c>
      <c r="J24" s="13"/>
    </row>
    <row r="25" spans="1:10" ht="15" customHeight="1" x14ac:dyDescent="0.15">
      <c r="A25" s="12" t="s">
        <v>33</v>
      </c>
      <c r="C25" s="6">
        <v>149968</v>
      </c>
      <c r="D25" s="13"/>
      <c r="F25" s="6">
        <v>149968</v>
      </c>
      <c r="G25" s="13"/>
      <c r="I25" s="14">
        <f t="shared" si="1"/>
        <v>0</v>
      </c>
      <c r="J25" s="13"/>
    </row>
    <row r="26" spans="1:10" ht="15" customHeight="1" x14ac:dyDescent="0.15">
      <c r="A26" s="12" t="s">
        <v>32</v>
      </c>
      <c r="C26" s="6">
        <v>300000</v>
      </c>
      <c r="D26" s="13"/>
      <c r="F26" s="6">
        <v>300000</v>
      </c>
      <c r="G26" s="13"/>
      <c r="I26" s="14">
        <f t="shared" si="1"/>
        <v>0</v>
      </c>
      <c r="J26" s="13"/>
    </row>
    <row r="27" spans="1:10" ht="15" hidden="1" customHeight="1" x14ac:dyDescent="0.15">
      <c r="A27" s="12" t="s">
        <v>31</v>
      </c>
      <c r="D27" s="13"/>
      <c r="G27" s="13"/>
      <c r="I27" s="14">
        <f t="shared" si="1"/>
        <v>0</v>
      </c>
      <c r="J27" s="13"/>
    </row>
    <row r="28" spans="1:10" ht="15" customHeight="1" x14ac:dyDescent="0.15">
      <c r="A28" s="12" t="s">
        <v>30</v>
      </c>
      <c r="B28" s="10" t="s">
        <v>1</v>
      </c>
      <c r="C28" s="10">
        <f>SUM(C22:C27)</f>
        <v>449968</v>
      </c>
      <c r="D28" s="8" t="s">
        <v>1</v>
      </c>
      <c r="E28" s="10" t="s">
        <v>1</v>
      </c>
      <c r="F28" s="10">
        <f>SUM(F22:F27)</f>
        <v>449968</v>
      </c>
      <c r="G28" s="8" t="s">
        <v>1</v>
      </c>
      <c r="H28" s="10" t="s">
        <v>1</v>
      </c>
      <c r="I28" s="9">
        <f t="shared" si="1"/>
        <v>0</v>
      </c>
      <c r="J28" s="8" t="s">
        <v>1</v>
      </c>
    </row>
    <row r="29" spans="1:10" ht="15" customHeight="1" x14ac:dyDescent="0.15">
      <c r="A29" s="12" t="s">
        <v>29</v>
      </c>
      <c r="B29" s="10" t="s">
        <v>1</v>
      </c>
      <c r="C29" s="10">
        <f>+C20+C28</f>
        <v>21758857</v>
      </c>
      <c r="D29" s="8" t="s">
        <v>1</v>
      </c>
      <c r="E29" s="10" t="s">
        <v>1</v>
      </c>
      <c r="F29" s="10">
        <f>+F20+F28</f>
        <v>21758857</v>
      </c>
      <c r="G29" s="8" t="s">
        <v>1</v>
      </c>
      <c r="H29" s="10" t="s">
        <v>1</v>
      </c>
      <c r="I29" s="9">
        <f t="shared" si="1"/>
        <v>0</v>
      </c>
      <c r="J29" s="8" t="s">
        <v>1</v>
      </c>
    </row>
    <row r="30" spans="1:10" ht="15" customHeight="1" x14ac:dyDescent="0.15">
      <c r="A30" s="12" t="s">
        <v>28</v>
      </c>
      <c r="B30" s="10" t="s">
        <v>1</v>
      </c>
      <c r="C30" s="10">
        <f>+C15+C29</f>
        <v>62117943</v>
      </c>
      <c r="D30" s="8" t="s">
        <v>1</v>
      </c>
      <c r="E30" s="10" t="s">
        <v>1</v>
      </c>
      <c r="F30" s="10">
        <f>+F15+F29</f>
        <v>65470573</v>
      </c>
      <c r="G30" s="8" t="s">
        <v>1</v>
      </c>
      <c r="H30" s="10" t="s">
        <v>1</v>
      </c>
      <c r="I30" s="9">
        <f t="shared" si="1"/>
        <v>-3352630</v>
      </c>
      <c r="J30" s="8" t="s">
        <v>1</v>
      </c>
    </row>
    <row r="31" spans="1:10" ht="15" customHeight="1" x14ac:dyDescent="0.15">
      <c r="A31" s="12" t="s">
        <v>27</v>
      </c>
      <c r="B31" s="6" t="s">
        <v>1</v>
      </c>
      <c r="D31" s="13" t="s">
        <v>1</v>
      </c>
      <c r="E31" s="6" t="s">
        <v>1</v>
      </c>
      <c r="G31" s="13" t="s">
        <v>1</v>
      </c>
      <c r="H31" s="6" t="s">
        <v>1</v>
      </c>
      <c r="J31" s="13" t="s">
        <v>1</v>
      </c>
    </row>
    <row r="32" spans="1:10" ht="15" customHeight="1" x14ac:dyDescent="0.15">
      <c r="A32" s="12" t="s">
        <v>26</v>
      </c>
      <c r="D32" s="13"/>
      <c r="G32" s="13"/>
      <c r="J32" s="13"/>
    </row>
    <row r="33" spans="1:10" ht="15" customHeight="1" x14ac:dyDescent="0.15">
      <c r="A33" s="12"/>
      <c r="D33" s="13"/>
      <c r="G33" s="13"/>
      <c r="J33" s="13"/>
    </row>
    <row r="34" spans="1:10" ht="15" hidden="1" customHeight="1" x14ac:dyDescent="0.15">
      <c r="A34" s="12" t="s">
        <v>149</v>
      </c>
      <c r="D34" s="13"/>
      <c r="G34" s="13"/>
      <c r="I34" s="14">
        <f>+C34-F34</f>
        <v>0</v>
      </c>
      <c r="J34" s="13"/>
    </row>
    <row r="35" spans="1:10" ht="15" customHeight="1" x14ac:dyDescent="0.15">
      <c r="A35" s="12" t="s">
        <v>25</v>
      </c>
      <c r="C35" s="6">
        <v>347900</v>
      </c>
      <c r="D35" s="13"/>
      <c r="F35" s="6">
        <v>295100</v>
      </c>
      <c r="G35" s="13"/>
      <c r="I35" s="14">
        <f t="shared" ref="I35:I41" si="2">+C35-F35</f>
        <v>52800</v>
      </c>
      <c r="J35" s="13"/>
    </row>
    <row r="36" spans="1:10" ht="15" hidden="1" customHeight="1" x14ac:dyDescent="0.15">
      <c r="A36" s="12" t="s">
        <v>24</v>
      </c>
      <c r="D36" s="13"/>
      <c r="G36" s="13"/>
      <c r="I36" s="14">
        <f t="shared" si="2"/>
        <v>0</v>
      </c>
      <c r="J36" s="13"/>
    </row>
    <row r="37" spans="1:10" ht="15" customHeight="1" x14ac:dyDescent="0.15">
      <c r="A37" s="12" t="s">
        <v>201</v>
      </c>
      <c r="C37" s="6">
        <v>265000</v>
      </c>
      <c r="D37" s="13"/>
      <c r="F37" s="6">
        <v>235000</v>
      </c>
      <c r="G37" s="13"/>
      <c r="I37" s="14">
        <f t="shared" si="2"/>
        <v>30000</v>
      </c>
      <c r="J37" s="13"/>
    </row>
    <row r="38" spans="1:10" ht="15" customHeight="1" x14ac:dyDescent="0.15">
      <c r="A38" s="12" t="s">
        <v>23</v>
      </c>
      <c r="C38" s="6">
        <v>5168000</v>
      </c>
      <c r="D38" s="13"/>
      <c r="F38" s="6">
        <v>15488000</v>
      </c>
      <c r="G38" s="13"/>
      <c r="I38" s="14">
        <f t="shared" si="2"/>
        <v>-10320000</v>
      </c>
      <c r="J38" s="13"/>
    </row>
    <row r="39" spans="1:10" ht="15" customHeight="1" x14ac:dyDescent="0.15">
      <c r="A39" s="12" t="s">
        <v>22</v>
      </c>
      <c r="C39" s="6">
        <v>878</v>
      </c>
      <c r="D39" s="13"/>
      <c r="F39" s="6">
        <v>1704</v>
      </c>
      <c r="G39" s="13"/>
      <c r="I39" s="14">
        <f t="shared" si="2"/>
        <v>-826</v>
      </c>
      <c r="J39" s="13"/>
    </row>
    <row r="40" spans="1:10" ht="15" hidden="1" customHeight="1" x14ac:dyDescent="0.15">
      <c r="A40" s="12" t="s">
        <v>21</v>
      </c>
      <c r="D40" s="13"/>
      <c r="G40" s="13"/>
      <c r="I40" s="14">
        <f t="shared" si="2"/>
        <v>0</v>
      </c>
      <c r="J40" s="13"/>
    </row>
    <row r="41" spans="1:10" ht="15" customHeight="1" x14ac:dyDescent="0.15">
      <c r="A41" s="12" t="s">
        <v>20</v>
      </c>
      <c r="B41" s="10" t="s">
        <v>1</v>
      </c>
      <c r="C41" s="10">
        <f>SUM(C34:C40)</f>
        <v>5781778</v>
      </c>
      <c r="D41" s="8" t="s">
        <v>1</v>
      </c>
      <c r="E41" s="10" t="s">
        <v>1</v>
      </c>
      <c r="F41" s="10">
        <f>SUM(F34:F40)</f>
        <v>16019804</v>
      </c>
      <c r="G41" s="8" t="s">
        <v>1</v>
      </c>
      <c r="H41" s="10" t="s">
        <v>1</v>
      </c>
      <c r="I41" s="9">
        <f t="shared" si="2"/>
        <v>-10238026</v>
      </c>
      <c r="J41" s="8" t="s">
        <v>1</v>
      </c>
    </row>
    <row r="42" spans="1:10" ht="15" customHeight="1" x14ac:dyDescent="0.15">
      <c r="A42" s="12" t="s">
        <v>19</v>
      </c>
      <c r="D42" s="13"/>
      <c r="G42" s="13"/>
      <c r="J42" s="13"/>
    </row>
    <row r="43" spans="1:10" ht="15" hidden="1" customHeight="1" x14ac:dyDescent="0.15">
      <c r="A43" s="12" t="s">
        <v>18</v>
      </c>
      <c r="D43" s="13"/>
      <c r="G43" s="13"/>
      <c r="I43" s="14"/>
      <c r="J43" s="13"/>
    </row>
    <row r="44" spans="1:10" ht="15" hidden="1" customHeight="1" x14ac:dyDescent="0.15">
      <c r="A44" s="12" t="s">
        <v>17</v>
      </c>
      <c r="D44" s="13"/>
      <c r="G44" s="13"/>
      <c r="I44" s="14"/>
      <c r="J44" s="13"/>
    </row>
    <row r="45" spans="1:10" ht="15" customHeight="1" x14ac:dyDescent="0.15">
      <c r="A45" s="12" t="s">
        <v>16</v>
      </c>
      <c r="B45" s="10" t="s">
        <v>1</v>
      </c>
      <c r="C45" s="10">
        <f>SUM(C43:C44)</f>
        <v>0</v>
      </c>
      <c r="D45" s="8" t="s">
        <v>1</v>
      </c>
      <c r="E45" s="10" t="s">
        <v>1</v>
      </c>
      <c r="F45" s="10">
        <f>SUM(F43:F44)</f>
        <v>0</v>
      </c>
      <c r="G45" s="8" t="s">
        <v>1</v>
      </c>
      <c r="H45" s="10" t="s">
        <v>1</v>
      </c>
      <c r="I45" s="9">
        <f>+C45-F45</f>
        <v>0</v>
      </c>
      <c r="J45" s="8" t="s">
        <v>1</v>
      </c>
    </row>
    <row r="46" spans="1:10" ht="15" customHeight="1" x14ac:dyDescent="0.15">
      <c r="A46" s="12" t="s">
        <v>15</v>
      </c>
      <c r="B46" s="10" t="s">
        <v>1</v>
      </c>
      <c r="C46" s="10">
        <f>SUM(C41,C45)</f>
        <v>5781778</v>
      </c>
      <c r="D46" s="8" t="s">
        <v>1</v>
      </c>
      <c r="E46" s="10" t="s">
        <v>1</v>
      </c>
      <c r="F46" s="10">
        <f>SUM(F41,F45)</f>
        <v>16019804</v>
      </c>
      <c r="G46" s="8" t="s">
        <v>1</v>
      </c>
      <c r="H46" s="10" t="s">
        <v>1</v>
      </c>
      <c r="I46" s="9">
        <f>+C46-F46</f>
        <v>-10238026</v>
      </c>
      <c r="J46" s="8" t="s">
        <v>1</v>
      </c>
    </row>
    <row r="47" spans="1:10" ht="15" customHeight="1" x14ac:dyDescent="0.15">
      <c r="A47" s="12" t="s">
        <v>14</v>
      </c>
      <c r="B47" s="6" t="s">
        <v>1</v>
      </c>
      <c r="D47" s="13" t="s">
        <v>1</v>
      </c>
      <c r="E47" s="6" t="s">
        <v>1</v>
      </c>
      <c r="G47" s="13" t="s">
        <v>1</v>
      </c>
      <c r="H47" s="6" t="s">
        <v>1</v>
      </c>
      <c r="J47" s="13" t="s">
        <v>1</v>
      </c>
    </row>
    <row r="48" spans="1:10" ht="15" customHeight="1" x14ac:dyDescent="0.15">
      <c r="A48" s="12" t="s">
        <v>13</v>
      </c>
      <c r="B48" s="15"/>
      <c r="D48" s="13"/>
      <c r="G48" s="13"/>
      <c r="J48" s="13"/>
    </row>
    <row r="49" spans="1:15" ht="15" customHeight="1" x14ac:dyDescent="0.15">
      <c r="A49" s="12" t="s">
        <v>12</v>
      </c>
      <c r="B49" s="19" t="s">
        <v>1</v>
      </c>
      <c r="C49" s="18">
        <v>0</v>
      </c>
      <c r="D49" s="16" t="s">
        <v>1</v>
      </c>
      <c r="E49" s="18" t="s">
        <v>1</v>
      </c>
      <c r="F49" s="18">
        <v>0</v>
      </c>
      <c r="G49" s="16" t="s">
        <v>1</v>
      </c>
      <c r="H49" s="18" t="s">
        <v>1</v>
      </c>
      <c r="I49" s="17">
        <v>0</v>
      </c>
      <c r="J49" s="16" t="s">
        <v>1</v>
      </c>
    </row>
    <row r="50" spans="1:15" ht="15" customHeight="1" x14ac:dyDescent="0.15">
      <c r="A50" s="12" t="s">
        <v>9</v>
      </c>
      <c r="B50" s="15" t="s">
        <v>7</v>
      </c>
      <c r="C50" s="6">
        <v>0</v>
      </c>
      <c r="D50" s="13" t="s">
        <v>6</v>
      </c>
      <c r="E50" s="6" t="s">
        <v>5</v>
      </c>
      <c r="F50" s="6">
        <v>0</v>
      </c>
      <c r="G50" s="13" t="s">
        <v>4</v>
      </c>
      <c r="H50" s="6" t="s">
        <v>5</v>
      </c>
      <c r="I50" s="14">
        <v>0</v>
      </c>
      <c r="J50" s="13" t="s">
        <v>4</v>
      </c>
    </row>
    <row r="51" spans="1:15" ht="15" customHeight="1" x14ac:dyDescent="0.15">
      <c r="A51" s="12" t="s">
        <v>8</v>
      </c>
      <c r="B51" s="23" t="s">
        <v>7</v>
      </c>
      <c r="C51" s="22">
        <v>0</v>
      </c>
      <c r="D51" s="20" t="s">
        <v>6</v>
      </c>
      <c r="E51" s="22" t="s">
        <v>5</v>
      </c>
      <c r="F51" s="22">
        <v>0</v>
      </c>
      <c r="G51" s="20" t="s">
        <v>4</v>
      </c>
      <c r="H51" s="22" t="s">
        <v>5</v>
      </c>
      <c r="I51" s="21">
        <v>0</v>
      </c>
      <c r="J51" s="20" t="s">
        <v>4</v>
      </c>
    </row>
    <row r="52" spans="1:15" ht="15" customHeight="1" x14ac:dyDescent="0.15">
      <c r="A52" s="12" t="s">
        <v>11</v>
      </c>
      <c r="B52" s="15"/>
      <c r="D52" s="13"/>
      <c r="G52" s="13"/>
      <c r="J52" s="13"/>
    </row>
    <row r="53" spans="1:15" ht="15" customHeight="1" x14ac:dyDescent="0.15">
      <c r="A53" s="12" t="s">
        <v>10</v>
      </c>
      <c r="B53" s="19"/>
      <c r="C53" s="18">
        <f>+C30-C46</f>
        <v>56336165</v>
      </c>
      <c r="D53" s="16"/>
      <c r="E53" s="18"/>
      <c r="F53" s="18">
        <f>+F30-F46</f>
        <v>49450769</v>
      </c>
      <c r="G53" s="16"/>
      <c r="H53" s="18"/>
      <c r="I53" s="17">
        <f>+C53-F53</f>
        <v>6885396</v>
      </c>
      <c r="J53" s="16"/>
    </row>
    <row r="54" spans="1:15" ht="15" customHeight="1" x14ac:dyDescent="0.15">
      <c r="A54" s="12" t="s">
        <v>9</v>
      </c>
      <c r="B54" s="15" t="s">
        <v>7</v>
      </c>
      <c r="C54" s="6">
        <v>21308889</v>
      </c>
      <c r="D54" s="13" t="s">
        <v>6</v>
      </c>
      <c r="E54" s="6" t="s">
        <v>5</v>
      </c>
      <c r="F54" s="6">
        <v>21308889</v>
      </c>
      <c r="G54" s="13" t="s">
        <v>4</v>
      </c>
      <c r="H54" s="6" t="s">
        <v>5</v>
      </c>
      <c r="I54" s="14">
        <f>+C54-F54</f>
        <v>0</v>
      </c>
      <c r="J54" s="13" t="s">
        <v>4</v>
      </c>
      <c r="O54" s="82"/>
    </row>
    <row r="55" spans="1:15" ht="15" customHeight="1" x14ac:dyDescent="0.15">
      <c r="A55" s="12" t="s">
        <v>8</v>
      </c>
      <c r="B55" s="6" t="s">
        <v>7</v>
      </c>
      <c r="C55" s="6">
        <v>0</v>
      </c>
      <c r="D55" s="13" t="s">
        <v>6</v>
      </c>
      <c r="E55" s="6" t="s">
        <v>5</v>
      </c>
      <c r="F55" s="6">
        <v>0</v>
      </c>
      <c r="G55" s="13" t="s">
        <v>4</v>
      </c>
      <c r="H55" s="6" t="s">
        <v>5</v>
      </c>
      <c r="I55" s="14">
        <f>+C55-F55</f>
        <v>0</v>
      </c>
      <c r="J55" s="13" t="s">
        <v>230</v>
      </c>
    </row>
    <row r="56" spans="1:15" ht="15" customHeight="1" x14ac:dyDescent="0.15">
      <c r="A56" s="12" t="s">
        <v>3</v>
      </c>
      <c r="B56" s="10" t="s">
        <v>1</v>
      </c>
      <c r="C56" s="10">
        <f>C53</f>
        <v>56336165</v>
      </c>
      <c r="D56" s="8" t="s">
        <v>1</v>
      </c>
      <c r="E56" s="10" t="s">
        <v>1</v>
      </c>
      <c r="F56" s="10">
        <f>F53</f>
        <v>49450769</v>
      </c>
      <c r="G56" s="8" t="s">
        <v>1</v>
      </c>
      <c r="H56" s="10" t="s">
        <v>1</v>
      </c>
      <c r="I56" s="9">
        <f>+C56-F56</f>
        <v>6885396</v>
      </c>
      <c r="J56" s="8" t="s">
        <v>1</v>
      </c>
    </row>
    <row r="57" spans="1:15" ht="15" customHeight="1" x14ac:dyDescent="0.15">
      <c r="A57" s="11" t="s">
        <v>2</v>
      </c>
      <c r="B57" s="10" t="s">
        <v>1</v>
      </c>
      <c r="C57" s="10">
        <f>C46+C56</f>
        <v>62117943</v>
      </c>
      <c r="D57" s="8" t="s">
        <v>1</v>
      </c>
      <c r="E57" s="10" t="s">
        <v>1</v>
      </c>
      <c r="F57" s="10">
        <f>F46+F56</f>
        <v>65470573</v>
      </c>
      <c r="G57" s="8" t="s">
        <v>1</v>
      </c>
      <c r="H57" s="10" t="s">
        <v>1</v>
      </c>
      <c r="I57" s="9">
        <f>+C57-F57</f>
        <v>-3352630</v>
      </c>
      <c r="J57" s="8" t="s">
        <v>1</v>
      </c>
    </row>
    <row r="58" spans="1:15" ht="12.75" customHeight="1" x14ac:dyDescent="0.15"/>
  </sheetData>
  <mergeCells count="2">
    <mergeCell ref="A1:J1"/>
    <mergeCell ref="A3:J3"/>
  </mergeCells>
  <phoneticPr fontId="7"/>
  <pageMargins left="0.43307086614173229" right="0.39370078740157483" top="1.1417322834645669" bottom="0.31496062992125984" header="0.27559055118110237" footer="0.19685039370078741"/>
  <pageSetup paperSize="9" scale="99" orientation="portrait" r:id="rId1"/>
  <headerFooter alignWithMargins="0">
    <oddHeader xml:space="preserve">&amp;C&amp;"ＭＳ Ｐ明朝,標準"
&amp;R
&amp;"ＭＳ Ｐ明朝,標準"
</oddHeader>
    <oddFooter xml:space="preserve">&amp;C&amp;"ＭＳ Ｐ明朝,標準"&amp;10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5"/>
  <sheetViews>
    <sheetView zoomScale="115" zoomScaleNormal="115" workbookViewId="0">
      <selection activeCell="F6" sqref="F6"/>
    </sheetView>
  </sheetViews>
  <sheetFormatPr defaultColWidth="9" defaultRowHeight="13.5" outlineLevelRow="1" x14ac:dyDescent="0.15"/>
  <cols>
    <col min="1" max="1" width="41.75" style="32" customWidth="1"/>
    <col min="2" max="4" width="17.125" style="31" customWidth="1"/>
    <col min="5" max="5" width="10.875" style="5" bestFit="1" customWidth="1"/>
    <col min="6" max="6" width="11" style="5" bestFit="1" customWidth="1"/>
    <col min="7" max="16384" width="9" style="5"/>
  </cols>
  <sheetData>
    <row r="1" spans="1:4" ht="22.5" customHeight="1" x14ac:dyDescent="0.15">
      <c r="A1" s="92" t="s">
        <v>93</v>
      </c>
      <c r="B1" s="92"/>
      <c r="C1" s="92"/>
      <c r="D1" s="92"/>
    </row>
    <row r="2" spans="1:4" ht="18.75" customHeight="1" x14ac:dyDescent="0.15">
      <c r="A2" s="91" t="s">
        <v>239</v>
      </c>
      <c r="B2" s="91"/>
      <c r="C2" s="91"/>
      <c r="D2" s="91"/>
    </row>
    <row r="3" spans="1:4" ht="15.75" customHeight="1" x14ac:dyDescent="0.15">
      <c r="A3" s="44"/>
      <c r="B3" s="43"/>
      <c r="C3" s="43"/>
      <c r="D3" s="81" t="s">
        <v>92</v>
      </c>
    </row>
    <row r="4" spans="1:4" ht="13.5" customHeight="1" x14ac:dyDescent="0.15">
      <c r="A4" s="30" t="s">
        <v>52</v>
      </c>
      <c r="B4" s="42" t="s">
        <v>51</v>
      </c>
      <c r="C4" s="42" t="s">
        <v>91</v>
      </c>
      <c r="D4" s="42" t="s">
        <v>49</v>
      </c>
    </row>
    <row r="5" spans="1:4" ht="15" customHeight="1" x14ac:dyDescent="0.15">
      <c r="A5" s="41" t="s">
        <v>90</v>
      </c>
      <c r="B5" s="40"/>
      <c r="C5" s="40"/>
      <c r="D5" s="40"/>
    </row>
    <row r="6" spans="1:4" ht="15" customHeight="1" x14ac:dyDescent="0.15">
      <c r="A6" s="36" t="s">
        <v>89</v>
      </c>
      <c r="B6" s="37"/>
      <c r="C6" s="37"/>
      <c r="D6" s="37"/>
    </row>
    <row r="7" spans="1:4" ht="15" customHeight="1" x14ac:dyDescent="0.15">
      <c r="A7" s="36" t="s">
        <v>88</v>
      </c>
      <c r="B7" s="37"/>
      <c r="C7" s="37"/>
      <c r="D7" s="37"/>
    </row>
    <row r="8" spans="1:4" ht="15" customHeight="1" x14ac:dyDescent="0.15">
      <c r="A8" s="36" t="s">
        <v>204</v>
      </c>
      <c r="B8" s="37">
        <f>SUM(B9)</f>
        <v>76007</v>
      </c>
      <c r="C8" s="37">
        <v>26192</v>
      </c>
      <c r="D8" s="37">
        <f>+B8-C8</f>
        <v>49815</v>
      </c>
    </row>
    <row r="9" spans="1:4" ht="15" customHeight="1" x14ac:dyDescent="0.15">
      <c r="A9" s="36" t="s">
        <v>208</v>
      </c>
      <c r="B9" s="37">
        <f>+'印刷しない！（正味財産増減内訳書）'!K10</f>
        <v>76007</v>
      </c>
      <c r="C9" s="37">
        <v>26192</v>
      </c>
      <c r="D9" s="37">
        <f t="shared" ref="D9:D38" si="0">+B9-C9</f>
        <v>49815</v>
      </c>
    </row>
    <row r="10" spans="1:4" ht="15" hidden="1" customHeight="1" x14ac:dyDescent="0.15">
      <c r="A10" s="36" t="s">
        <v>219</v>
      </c>
      <c r="B10" s="37">
        <f>SUM(B11)</f>
        <v>0</v>
      </c>
      <c r="C10" s="37">
        <v>0</v>
      </c>
      <c r="D10" s="37">
        <f t="shared" si="0"/>
        <v>0</v>
      </c>
    </row>
    <row r="11" spans="1:4" ht="15" hidden="1" customHeight="1" x14ac:dyDescent="0.15">
      <c r="A11" s="36" t="s">
        <v>220</v>
      </c>
      <c r="B11" s="37">
        <v>0</v>
      </c>
      <c r="C11" s="37">
        <v>0</v>
      </c>
      <c r="D11" s="37">
        <f t="shared" si="0"/>
        <v>0</v>
      </c>
    </row>
    <row r="12" spans="1:4" ht="15" customHeight="1" x14ac:dyDescent="0.15">
      <c r="A12" s="36" t="s">
        <v>233</v>
      </c>
      <c r="B12" s="37">
        <f>SUM(B13:B15)</f>
        <v>22689000</v>
      </c>
      <c r="C12" s="37">
        <v>20785000</v>
      </c>
      <c r="D12" s="37">
        <f t="shared" si="0"/>
        <v>1904000</v>
      </c>
    </row>
    <row r="13" spans="1:4" ht="15" customHeight="1" x14ac:dyDescent="0.15">
      <c r="A13" s="36" t="s">
        <v>85</v>
      </c>
      <c r="B13" s="37">
        <f>+'印刷しない！（正味財産増減内訳書）'!K14</f>
        <v>11900000</v>
      </c>
      <c r="C13" s="37">
        <v>11060000</v>
      </c>
      <c r="D13" s="37">
        <f t="shared" si="0"/>
        <v>840000</v>
      </c>
    </row>
    <row r="14" spans="1:4" ht="15" customHeight="1" x14ac:dyDescent="0.15">
      <c r="A14" s="36" t="s">
        <v>158</v>
      </c>
      <c r="B14" s="37">
        <f>+'印刷しない！（正味財産増減内訳書）'!K15</f>
        <v>9418000</v>
      </c>
      <c r="C14" s="37">
        <v>8360000</v>
      </c>
      <c r="D14" s="37">
        <f t="shared" si="0"/>
        <v>1058000</v>
      </c>
    </row>
    <row r="15" spans="1:4" ht="15" customHeight="1" x14ac:dyDescent="0.15">
      <c r="A15" s="36" t="s">
        <v>84</v>
      </c>
      <c r="B15" s="37">
        <f>+'印刷しない！（正味財産増減内訳書）'!K16</f>
        <v>1371000</v>
      </c>
      <c r="C15" s="37">
        <v>1365000</v>
      </c>
      <c r="D15" s="37">
        <f t="shared" si="0"/>
        <v>6000</v>
      </c>
    </row>
    <row r="16" spans="1:4" ht="15" customHeight="1" x14ac:dyDescent="0.15">
      <c r="A16" s="36" t="s">
        <v>206</v>
      </c>
      <c r="B16" s="37">
        <f>SUM(B17,B23,B26,B28)</f>
        <v>38667911</v>
      </c>
      <c r="C16" s="37">
        <v>38717045</v>
      </c>
      <c r="D16" s="37">
        <f t="shared" si="0"/>
        <v>-49134</v>
      </c>
    </row>
    <row r="17" spans="1:5" ht="15" customHeight="1" x14ac:dyDescent="0.15">
      <c r="A17" s="36" t="s">
        <v>161</v>
      </c>
      <c r="B17" s="37">
        <f>SUM(B18:B22)</f>
        <v>17539545</v>
      </c>
      <c r="C17" s="37">
        <v>18283442</v>
      </c>
      <c r="D17" s="37">
        <f t="shared" si="0"/>
        <v>-743897</v>
      </c>
    </row>
    <row r="18" spans="1:5" ht="15" customHeight="1" x14ac:dyDescent="0.15">
      <c r="A18" s="36" t="s">
        <v>164</v>
      </c>
      <c r="B18" s="37">
        <f>+'印刷しない！（正味財産増減内訳書）'!K19</f>
        <v>1200000</v>
      </c>
      <c r="C18" s="37">
        <v>1130000</v>
      </c>
      <c r="D18" s="37">
        <f t="shared" si="0"/>
        <v>70000</v>
      </c>
    </row>
    <row r="19" spans="1:5" ht="15" customHeight="1" x14ac:dyDescent="0.15">
      <c r="A19" s="36" t="s">
        <v>165</v>
      </c>
      <c r="B19" s="37">
        <f>+'印刷しない！（正味財産増減内訳書）'!K20</f>
        <v>385000</v>
      </c>
      <c r="C19" s="37">
        <v>535000</v>
      </c>
      <c r="D19" s="37">
        <f t="shared" si="0"/>
        <v>-150000</v>
      </c>
      <c r="E19" s="77"/>
    </row>
    <row r="20" spans="1:5" ht="15" customHeight="1" x14ac:dyDescent="0.15">
      <c r="A20" s="36" t="s">
        <v>166</v>
      </c>
      <c r="B20" s="37">
        <f>+'印刷しない！（正味財産増減内訳書）'!K21</f>
        <v>707000</v>
      </c>
      <c r="C20" s="37">
        <v>356000</v>
      </c>
      <c r="D20" s="37">
        <f t="shared" si="0"/>
        <v>351000</v>
      </c>
    </row>
    <row r="21" spans="1:5" ht="15" customHeight="1" x14ac:dyDescent="0.15">
      <c r="A21" s="36" t="s">
        <v>167</v>
      </c>
      <c r="B21" s="37">
        <f>+'印刷しない！（正味財産増減内訳書）'!K22</f>
        <v>7400</v>
      </c>
      <c r="C21" s="37">
        <v>6400</v>
      </c>
      <c r="D21" s="37">
        <f t="shared" si="0"/>
        <v>1000</v>
      </c>
    </row>
    <row r="22" spans="1:5" ht="15" customHeight="1" x14ac:dyDescent="0.15">
      <c r="A22" s="36" t="s">
        <v>168</v>
      </c>
      <c r="B22" s="37">
        <f>+'印刷しない！（正味財産増減内訳書）'!K23</f>
        <v>15240145</v>
      </c>
      <c r="C22" s="37">
        <v>16256042</v>
      </c>
      <c r="D22" s="37">
        <f t="shared" si="0"/>
        <v>-1015897</v>
      </c>
    </row>
    <row r="23" spans="1:5" ht="15" customHeight="1" x14ac:dyDescent="0.15">
      <c r="A23" s="36" t="s">
        <v>160</v>
      </c>
      <c r="B23" s="37">
        <f>SUM(B24:B25)</f>
        <v>1277750</v>
      </c>
      <c r="C23" s="37">
        <v>874373</v>
      </c>
      <c r="D23" s="37">
        <f t="shared" si="0"/>
        <v>403377</v>
      </c>
    </row>
    <row r="24" spans="1:5" ht="15" customHeight="1" x14ac:dyDescent="0.15">
      <c r="A24" s="36" t="s">
        <v>163</v>
      </c>
      <c r="B24" s="37">
        <f>+'印刷しない！（正味財産増減内訳書）'!K26</f>
        <v>998600</v>
      </c>
      <c r="C24" s="37">
        <v>798173</v>
      </c>
      <c r="D24" s="37">
        <f t="shared" si="0"/>
        <v>200427</v>
      </c>
    </row>
    <row r="25" spans="1:5" ht="15" customHeight="1" x14ac:dyDescent="0.15">
      <c r="A25" s="36" t="s">
        <v>211</v>
      </c>
      <c r="B25" s="37">
        <f>+'印刷しない！（正味財産増減内訳書）'!K27</f>
        <v>279150</v>
      </c>
      <c r="C25" s="37">
        <v>76200</v>
      </c>
      <c r="D25" s="37">
        <f t="shared" si="0"/>
        <v>202950</v>
      </c>
    </row>
    <row r="26" spans="1:5" ht="15" customHeight="1" x14ac:dyDescent="0.15">
      <c r="A26" s="36" t="s">
        <v>162</v>
      </c>
      <c r="B26" s="37">
        <f>SUM(B27:B27)</f>
        <v>19532000</v>
      </c>
      <c r="C26" s="37">
        <v>19211000</v>
      </c>
      <c r="D26" s="37">
        <f t="shared" si="0"/>
        <v>321000</v>
      </c>
    </row>
    <row r="27" spans="1:5" ht="15" customHeight="1" x14ac:dyDescent="0.15">
      <c r="A27" s="36" t="s">
        <v>202</v>
      </c>
      <c r="B27" s="37">
        <f>+'印刷しない！（正味財産増減内訳書）'!K30</f>
        <v>19532000</v>
      </c>
      <c r="C27" s="37">
        <v>19211000</v>
      </c>
      <c r="D27" s="37">
        <f t="shared" si="0"/>
        <v>321000</v>
      </c>
    </row>
    <row r="28" spans="1:5" ht="15" customHeight="1" x14ac:dyDescent="0.15">
      <c r="A28" s="36" t="s">
        <v>226</v>
      </c>
      <c r="B28" s="37">
        <f>+'印刷しない！（正味財産増減内訳書）'!K32</f>
        <v>318616</v>
      </c>
      <c r="C28" s="37">
        <v>348230</v>
      </c>
      <c r="D28" s="37">
        <f t="shared" si="0"/>
        <v>-29614</v>
      </c>
    </row>
    <row r="29" spans="1:5" ht="15" customHeight="1" x14ac:dyDescent="0.15">
      <c r="A29" s="36" t="s">
        <v>234</v>
      </c>
      <c r="B29" s="37">
        <f>+B30</f>
        <v>0</v>
      </c>
      <c r="C29" s="37">
        <v>2200000</v>
      </c>
      <c r="D29" s="37">
        <f t="shared" si="0"/>
        <v>-2200000</v>
      </c>
    </row>
    <row r="30" spans="1:5" ht="15" customHeight="1" x14ac:dyDescent="0.15">
      <c r="A30" s="36" t="s">
        <v>221</v>
      </c>
      <c r="B30" s="37">
        <f>+'印刷しない！（正味財産増減内訳書）'!K33</f>
        <v>0</v>
      </c>
      <c r="C30" s="37">
        <v>2200000</v>
      </c>
      <c r="D30" s="37">
        <f t="shared" si="0"/>
        <v>-2200000</v>
      </c>
    </row>
    <row r="31" spans="1:5" ht="15" customHeight="1" x14ac:dyDescent="0.15">
      <c r="A31" s="36" t="s">
        <v>235</v>
      </c>
      <c r="B31" s="37">
        <f>+B32</f>
        <v>1253461</v>
      </c>
      <c r="C31" s="37">
        <v>830192</v>
      </c>
      <c r="D31" s="37">
        <f t="shared" si="0"/>
        <v>423269</v>
      </c>
    </row>
    <row r="32" spans="1:5" ht="15" customHeight="1" x14ac:dyDescent="0.15">
      <c r="A32" s="36" t="s">
        <v>227</v>
      </c>
      <c r="B32" s="37">
        <f>+'印刷しない！（正味財産増減内訳書）'!K36</f>
        <v>1253461</v>
      </c>
      <c r="C32" s="37">
        <v>830192</v>
      </c>
      <c r="D32" s="37">
        <f t="shared" si="0"/>
        <v>423269</v>
      </c>
    </row>
    <row r="33" spans="1:6" ht="15" customHeight="1" x14ac:dyDescent="0.15">
      <c r="A33" s="36" t="s">
        <v>225</v>
      </c>
      <c r="B33" s="37">
        <f>SUM(B34)</f>
        <v>0</v>
      </c>
      <c r="C33" s="37">
        <v>310000</v>
      </c>
      <c r="D33" s="37">
        <f t="shared" si="0"/>
        <v>-310000</v>
      </c>
    </row>
    <row r="34" spans="1:6" ht="15" customHeight="1" outlineLevel="1" x14ac:dyDescent="0.15">
      <c r="A34" s="36" t="s">
        <v>159</v>
      </c>
      <c r="B34" s="37">
        <f>+'印刷しない！（正味財産増減内訳書）'!K38</f>
        <v>0</v>
      </c>
      <c r="C34" s="37">
        <v>310000</v>
      </c>
      <c r="D34" s="37">
        <f>+B34-C34</f>
        <v>-310000</v>
      </c>
    </row>
    <row r="35" spans="1:6" ht="15" customHeight="1" x14ac:dyDescent="0.15">
      <c r="A35" s="36" t="s">
        <v>236</v>
      </c>
      <c r="B35" s="37">
        <f>SUM(B36:B37)</f>
        <v>17135</v>
      </c>
      <c r="C35" s="37">
        <v>38927</v>
      </c>
      <c r="D35" s="37">
        <f t="shared" si="0"/>
        <v>-21792</v>
      </c>
    </row>
    <row r="36" spans="1:6" ht="15" customHeight="1" x14ac:dyDescent="0.15">
      <c r="A36" s="36" t="s">
        <v>146</v>
      </c>
      <c r="B36" s="37">
        <f>'印刷しない！（正味財産増減内訳書）'!K41</f>
        <v>58</v>
      </c>
      <c r="C36" s="37">
        <v>80</v>
      </c>
      <c r="D36" s="37">
        <f t="shared" si="0"/>
        <v>-22</v>
      </c>
      <c r="E36" s="77"/>
    </row>
    <row r="37" spans="1:6" ht="15" customHeight="1" x14ac:dyDescent="0.15">
      <c r="A37" s="36" t="s">
        <v>147</v>
      </c>
      <c r="B37" s="37">
        <f>+'印刷しない！（正味財産増減内訳書）'!K42</f>
        <v>17077</v>
      </c>
      <c r="C37" s="37">
        <v>38847</v>
      </c>
      <c r="D37" s="37">
        <f t="shared" si="0"/>
        <v>-21770</v>
      </c>
    </row>
    <row r="38" spans="1:6" ht="15" customHeight="1" x14ac:dyDescent="0.15">
      <c r="A38" s="36" t="s">
        <v>229</v>
      </c>
      <c r="B38" s="34">
        <f>+B8+B10+B12+B16+B29+B31+B33+B35</f>
        <v>62703514</v>
      </c>
      <c r="C38" s="34">
        <v>62907356</v>
      </c>
      <c r="D38" s="34">
        <f t="shared" si="0"/>
        <v>-203842</v>
      </c>
      <c r="F38" s="77"/>
    </row>
    <row r="39" spans="1:6" ht="15" customHeight="1" x14ac:dyDescent="0.15">
      <c r="A39" s="36" t="s">
        <v>83</v>
      </c>
      <c r="B39" s="37"/>
      <c r="C39" s="37"/>
      <c r="D39" s="37"/>
    </row>
    <row r="40" spans="1:6" ht="15" customHeight="1" x14ac:dyDescent="0.15">
      <c r="A40" s="36" t="s">
        <v>82</v>
      </c>
      <c r="B40" s="37">
        <f>SUM(B41:B57)</f>
        <v>40697041</v>
      </c>
      <c r="C40" s="37">
        <v>41732129</v>
      </c>
      <c r="D40" s="37">
        <f t="shared" ref="D40:D54" si="1">B40-C40</f>
        <v>-1035088</v>
      </c>
    </row>
    <row r="41" spans="1:6" ht="15" customHeight="1" x14ac:dyDescent="0.15">
      <c r="A41" s="36" t="s">
        <v>169</v>
      </c>
      <c r="B41" s="37">
        <f>+'印刷しない！（正味財産増減内訳書）'!K46</f>
        <v>7200</v>
      </c>
      <c r="C41" s="37">
        <v>12070</v>
      </c>
      <c r="D41" s="37">
        <f t="shared" si="1"/>
        <v>-4870</v>
      </c>
    </row>
    <row r="42" spans="1:6" ht="15" customHeight="1" x14ac:dyDescent="0.15">
      <c r="A42" s="36" t="s">
        <v>81</v>
      </c>
      <c r="B42" s="37">
        <f>+'印刷しない！（正味財産増減内訳書）'!K47</f>
        <v>10511773</v>
      </c>
      <c r="C42" s="37">
        <v>11230365</v>
      </c>
      <c r="D42" s="37">
        <f t="shared" si="1"/>
        <v>-718592</v>
      </c>
    </row>
    <row r="43" spans="1:6" ht="15" customHeight="1" x14ac:dyDescent="0.15">
      <c r="A43" s="36" t="s">
        <v>80</v>
      </c>
      <c r="B43" s="37">
        <f>+'印刷しない！（正味財産増減内訳書）'!K48</f>
        <v>270013</v>
      </c>
      <c r="C43" s="37">
        <v>177143</v>
      </c>
      <c r="D43" s="37">
        <f t="shared" si="1"/>
        <v>92870</v>
      </c>
    </row>
    <row r="44" spans="1:6" ht="15" customHeight="1" x14ac:dyDescent="0.15">
      <c r="A44" s="36" t="s">
        <v>214</v>
      </c>
      <c r="B44" s="37">
        <f>+'印刷しない！（正味財産増減内訳書）'!K49</f>
        <v>0</v>
      </c>
      <c r="C44" s="37">
        <v>212400</v>
      </c>
      <c r="D44" s="37">
        <f t="shared" si="1"/>
        <v>-212400</v>
      </c>
    </row>
    <row r="45" spans="1:6" ht="15" customHeight="1" x14ac:dyDescent="0.15">
      <c r="A45" s="36" t="s">
        <v>170</v>
      </c>
      <c r="B45" s="37">
        <f>+'印刷しない！（正味財産増減内訳書）'!K50</f>
        <v>3499563</v>
      </c>
      <c r="C45" s="37">
        <v>6610673</v>
      </c>
      <c r="D45" s="37">
        <f t="shared" si="1"/>
        <v>-3111110</v>
      </c>
    </row>
    <row r="46" spans="1:6" ht="15" customHeight="1" x14ac:dyDescent="0.15">
      <c r="A46" s="36" t="s">
        <v>171</v>
      </c>
      <c r="B46" s="37">
        <f>+'印刷しない！（正味財産増減内訳書）'!K51</f>
        <v>10839807</v>
      </c>
      <c r="C46" s="37">
        <v>7353204</v>
      </c>
      <c r="D46" s="37">
        <f t="shared" si="1"/>
        <v>3486603</v>
      </c>
    </row>
    <row r="47" spans="1:6" ht="15" customHeight="1" x14ac:dyDescent="0.15">
      <c r="A47" s="36" t="s">
        <v>172</v>
      </c>
      <c r="B47" s="37">
        <f>+'印刷しない！（正味財産増減内訳書）'!K52</f>
        <v>7236426</v>
      </c>
      <c r="C47" s="37">
        <v>7508988</v>
      </c>
      <c r="D47" s="37">
        <f t="shared" si="1"/>
        <v>-272562</v>
      </c>
    </row>
    <row r="48" spans="1:6" ht="15" customHeight="1" x14ac:dyDescent="0.15">
      <c r="A48" s="36" t="s">
        <v>173</v>
      </c>
      <c r="B48" s="37">
        <f>+'印刷しない！（正味財産増減内訳書）'!K53</f>
        <v>2652795</v>
      </c>
      <c r="C48" s="37">
        <v>4535506</v>
      </c>
      <c r="D48" s="37">
        <f t="shared" si="1"/>
        <v>-1882711</v>
      </c>
    </row>
    <row r="49" spans="1:6" ht="15" customHeight="1" x14ac:dyDescent="0.15">
      <c r="A49" s="36" t="s">
        <v>174</v>
      </c>
      <c r="B49" s="37">
        <f>+'印刷しない！（正味財産増減内訳書）'!K54</f>
        <v>270000</v>
      </c>
      <c r="C49" s="37">
        <v>270000</v>
      </c>
      <c r="D49" s="37">
        <f t="shared" si="1"/>
        <v>0</v>
      </c>
    </row>
    <row r="50" spans="1:6" ht="15" customHeight="1" x14ac:dyDescent="0.15">
      <c r="A50" s="36" t="s">
        <v>175</v>
      </c>
      <c r="B50" s="37">
        <f>+'印刷しない！（正味財産増減内訳書）'!K55</f>
        <v>99663</v>
      </c>
      <c r="C50" s="37">
        <v>185616</v>
      </c>
      <c r="D50" s="37">
        <f t="shared" si="1"/>
        <v>-85953</v>
      </c>
    </row>
    <row r="51" spans="1:6" ht="15" customHeight="1" x14ac:dyDescent="0.15">
      <c r="A51" s="36" t="s">
        <v>176</v>
      </c>
      <c r="B51" s="37">
        <f>+'印刷しない！（正味財産増減内訳書）'!K56</f>
        <v>375210</v>
      </c>
      <c r="C51" s="37">
        <v>336264</v>
      </c>
      <c r="D51" s="37">
        <f t="shared" si="1"/>
        <v>38946</v>
      </c>
    </row>
    <row r="52" spans="1:6" ht="15" customHeight="1" x14ac:dyDescent="0.15">
      <c r="A52" s="36" t="s">
        <v>177</v>
      </c>
      <c r="B52" s="37">
        <f>+'印刷しない！（正味財産増減内訳書）'!K57</f>
        <v>1093399</v>
      </c>
      <c r="C52" s="37">
        <v>190049</v>
      </c>
      <c r="D52" s="37">
        <f t="shared" si="1"/>
        <v>903350</v>
      </c>
    </row>
    <row r="53" spans="1:6" ht="15" customHeight="1" x14ac:dyDescent="0.15">
      <c r="A53" s="36" t="s">
        <v>79</v>
      </c>
      <c r="B53" s="37">
        <f>+'印刷しない！（正味財産増減内訳書）'!K58</f>
        <v>1500253</v>
      </c>
      <c r="C53" s="37">
        <v>1095432</v>
      </c>
      <c r="D53" s="37">
        <f t="shared" si="1"/>
        <v>404821</v>
      </c>
    </row>
    <row r="54" spans="1:6" ht="15" customHeight="1" x14ac:dyDescent="0.15">
      <c r="A54" s="36" t="s">
        <v>78</v>
      </c>
      <c r="B54" s="37">
        <f>+'印刷しない！（正味財産増減内訳書）'!K60</f>
        <v>2484</v>
      </c>
      <c r="C54" s="37">
        <v>800464</v>
      </c>
      <c r="D54" s="37">
        <f t="shared" si="1"/>
        <v>-797980</v>
      </c>
    </row>
    <row r="55" spans="1:6" ht="15" customHeight="1" x14ac:dyDescent="0.15">
      <c r="A55" s="36" t="s">
        <v>240</v>
      </c>
      <c r="B55" s="37">
        <f>+'印刷しない！（正味財産増減内訳書）'!K61</f>
        <v>130397</v>
      </c>
      <c r="C55" s="37">
        <v>0</v>
      </c>
      <c r="D55" s="37">
        <f t="shared" ref="D55:D77" si="2">B55-C55</f>
        <v>130397</v>
      </c>
    </row>
    <row r="56" spans="1:6" ht="15" customHeight="1" x14ac:dyDescent="0.15">
      <c r="A56" s="36" t="s">
        <v>215</v>
      </c>
      <c r="B56" s="37">
        <f>+'印刷しない！（正味財産増減内訳書）'!K59</f>
        <v>30000</v>
      </c>
      <c r="C56" s="37">
        <v>0</v>
      </c>
      <c r="D56" s="37">
        <f t="shared" si="2"/>
        <v>30000</v>
      </c>
    </row>
    <row r="57" spans="1:6" ht="15" customHeight="1" x14ac:dyDescent="0.15">
      <c r="A57" s="36" t="s">
        <v>77</v>
      </c>
      <c r="B57" s="37">
        <f>+'印刷しない！（正味財産増減内訳書）'!K62</f>
        <v>2178058</v>
      </c>
      <c r="C57" s="37">
        <v>1213955</v>
      </c>
      <c r="D57" s="37">
        <f t="shared" si="2"/>
        <v>964103</v>
      </c>
    </row>
    <row r="58" spans="1:6" ht="15" customHeight="1" x14ac:dyDescent="0.15">
      <c r="A58" s="36" t="s">
        <v>76</v>
      </c>
      <c r="B58" s="37">
        <f>B59+B64</f>
        <v>15121077</v>
      </c>
      <c r="C58" s="37">
        <v>15683014</v>
      </c>
      <c r="D58" s="37">
        <f t="shared" si="2"/>
        <v>-561937</v>
      </c>
    </row>
    <row r="59" spans="1:6" ht="15" customHeight="1" x14ac:dyDescent="0.15">
      <c r="A59" s="36" t="s">
        <v>75</v>
      </c>
      <c r="B59" s="37">
        <f>SUM(B60:B63)</f>
        <v>3632376</v>
      </c>
      <c r="C59" s="37">
        <v>3617621</v>
      </c>
      <c r="D59" s="37">
        <f t="shared" si="2"/>
        <v>14755</v>
      </c>
    </row>
    <row r="60" spans="1:6" ht="15" customHeight="1" x14ac:dyDescent="0.15">
      <c r="A60" s="36" t="s">
        <v>150</v>
      </c>
      <c r="B60" s="37">
        <f>+'印刷しない！（正味財産増減内訳書）'!K65</f>
        <v>222740</v>
      </c>
      <c r="C60" s="37">
        <v>222740</v>
      </c>
      <c r="D60" s="37">
        <f t="shared" si="2"/>
        <v>0</v>
      </c>
    </row>
    <row r="61" spans="1:6" ht="15" customHeight="1" x14ac:dyDescent="0.15">
      <c r="A61" s="36" t="s">
        <v>151</v>
      </c>
      <c r="B61" s="37">
        <f>+'印刷しない！（正味財産増減内訳書）'!K66</f>
        <v>3209520</v>
      </c>
      <c r="C61" s="37">
        <v>3291860</v>
      </c>
      <c r="D61" s="37">
        <f t="shared" si="2"/>
        <v>-82340</v>
      </c>
    </row>
    <row r="62" spans="1:6" ht="15" customHeight="1" x14ac:dyDescent="0.15">
      <c r="A62" s="36" t="s">
        <v>152</v>
      </c>
      <c r="B62" s="37">
        <f>+'印刷しない！（正味財産増減内訳書）'!K67</f>
        <v>24556</v>
      </c>
      <c r="C62" s="37">
        <v>14278</v>
      </c>
      <c r="D62" s="37">
        <f t="shared" si="2"/>
        <v>10278</v>
      </c>
    </row>
    <row r="63" spans="1:6" ht="15" customHeight="1" x14ac:dyDescent="0.15">
      <c r="A63" s="36" t="s">
        <v>200</v>
      </c>
      <c r="B63" s="37">
        <f>+'印刷しない！（正味財産増減内訳書）'!K68</f>
        <v>175560</v>
      </c>
      <c r="C63" s="37">
        <v>88743</v>
      </c>
      <c r="D63" s="37">
        <f t="shared" si="2"/>
        <v>86817</v>
      </c>
      <c r="F63" s="77"/>
    </row>
    <row r="64" spans="1:6" ht="15" customHeight="1" x14ac:dyDescent="0.15">
      <c r="A64" s="36" t="s">
        <v>74</v>
      </c>
      <c r="B64" s="37">
        <f>SUM(B65:B78)</f>
        <v>11488701</v>
      </c>
      <c r="C64" s="37">
        <v>12065393</v>
      </c>
      <c r="D64" s="37">
        <f t="shared" si="2"/>
        <v>-576692</v>
      </c>
    </row>
    <row r="65" spans="1:4" ht="15" customHeight="1" x14ac:dyDescent="0.15">
      <c r="A65" s="36" t="s">
        <v>153</v>
      </c>
      <c r="B65" s="37">
        <f>+'印刷しない！（正味財産増減内訳書）'!K70</f>
        <v>359057</v>
      </c>
      <c r="C65" s="37">
        <v>121594</v>
      </c>
      <c r="D65" s="37">
        <f t="shared" si="2"/>
        <v>237463</v>
      </c>
    </row>
    <row r="66" spans="1:4" ht="15" customHeight="1" x14ac:dyDescent="0.15">
      <c r="A66" s="36" t="s">
        <v>121</v>
      </c>
      <c r="B66" s="37">
        <f>+'印刷しない！（正味財産増減内訳書）'!K71</f>
        <v>3407958</v>
      </c>
      <c r="C66" s="37">
        <v>3175656</v>
      </c>
      <c r="D66" s="37">
        <f t="shared" si="2"/>
        <v>232302</v>
      </c>
    </row>
    <row r="67" spans="1:4" ht="15" customHeight="1" x14ac:dyDescent="0.15">
      <c r="A67" s="36" t="s">
        <v>120</v>
      </c>
      <c r="B67" s="37">
        <f>+'印刷しない！（正味財産増減内訳書）'!K72</f>
        <v>2177503</v>
      </c>
      <c r="C67" s="37">
        <v>1921630</v>
      </c>
      <c r="D67" s="37">
        <f t="shared" si="2"/>
        <v>255873</v>
      </c>
    </row>
    <row r="68" spans="1:4" ht="15" customHeight="1" x14ac:dyDescent="0.15">
      <c r="A68" s="36" t="s">
        <v>178</v>
      </c>
      <c r="B68" s="37">
        <f>+'印刷しない！（正味財産増減内訳書）'!K73</f>
        <v>435607</v>
      </c>
      <c r="C68" s="37">
        <v>0</v>
      </c>
      <c r="D68" s="37">
        <f t="shared" si="2"/>
        <v>435607</v>
      </c>
    </row>
    <row r="69" spans="1:4" ht="13.5" customHeight="1" x14ac:dyDescent="0.15">
      <c r="A69" s="36" t="s">
        <v>179</v>
      </c>
      <c r="B69" s="37">
        <f>+'印刷しない！（正味財産増減内訳書）'!K74</f>
        <v>104516</v>
      </c>
      <c r="C69" s="37">
        <v>103198</v>
      </c>
      <c r="D69" s="37">
        <f t="shared" si="2"/>
        <v>1318</v>
      </c>
    </row>
    <row r="70" spans="1:4" ht="15" hidden="1" customHeight="1" x14ac:dyDescent="0.15">
      <c r="A70" s="36" t="s">
        <v>180</v>
      </c>
      <c r="B70" s="37">
        <f>+'印刷しない！（正味財産増減内訳書）'!K75</f>
        <v>5000</v>
      </c>
      <c r="C70" s="37">
        <v>0</v>
      </c>
      <c r="D70" s="37">
        <f t="shared" si="2"/>
        <v>5000</v>
      </c>
    </row>
    <row r="71" spans="1:4" ht="15" customHeight="1" x14ac:dyDescent="0.15">
      <c r="A71" s="36" t="s">
        <v>181</v>
      </c>
      <c r="B71" s="37">
        <f>+'印刷しない！（正味財産増減内訳書）'!K76</f>
        <v>1587543</v>
      </c>
      <c r="C71" s="37">
        <v>1457695</v>
      </c>
      <c r="D71" s="37">
        <f t="shared" si="2"/>
        <v>129848</v>
      </c>
    </row>
    <row r="72" spans="1:4" ht="15" customHeight="1" x14ac:dyDescent="0.15">
      <c r="A72" s="36" t="s">
        <v>119</v>
      </c>
      <c r="B72" s="37">
        <f>+'印刷しない！（正味財産増減内訳書）'!K77</f>
        <v>689985</v>
      </c>
      <c r="C72" s="37">
        <v>456369</v>
      </c>
      <c r="D72" s="37">
        <f t="shared" si="2"/>
        <v>233616</v>
      </c>
    </row>
    <row r="73" spans="1:4" ht="15" customHeight="1" x14ac:dyDescent="0.15">
      <c r="A73" s="36" t="s">
        <v>182</v>
      </c>
      <c r="B73" s="37">
        <f>+'印刷しない！（正味財産増減内訳書）'!K78</f>
        <v>60000</v>
      </c>
      <c r="C73" s="37">
        <v>79140</v>
      </c>
      <c r="D73" s="37">
        <f t="shared" si="2"/>
        <v>-19140</v>
      </c>
    </row>
    <row r="74" spans="1:4" ht="15" customHeight="1" x14ac:dyDescent="0.15">
      <c r="A74" s="36" t="s">
        <v>154</v>
      </c>
      <c r="B74" s="37">
        <f>+'印刷しない！（正味財産増減内訳書）'!K79</f>
        <v>93034</v>
      </c>
      <c r="C74" s="37">
        <v>72150</v>
      </c>
      <c r="D74" s="37">
        <f t="shared" si="2"/>
        <v>20884</v>
      </c>
    </row>
    <row r="75" spans="1:4" ht="15" customHeight="1" x14ac:dyDescent="0.15">
      <c r="A75" s="36" t="s">
        <v>118</v>
      </c>
      <c r="B75" s="37">
        <f>+'印刷しない！（正味財産増減内訳書）'!K80</f>
        <v>2060646</v>
      </c>
      <c r="C75" s="37">
        <v>2141430</v>
      </c>
      <c r="D75" s="37">
        <f t="shared" si="2"/>
        <v>-80784</v>
      </c>
    </row>
    <row r="76" spans="1:4" ht="15" customHeight="1" x14ac:dyDescent="0.15">
      <c r="A76" s="36" t="s">
        <v>155</v>
      </c>
      <c r="B76" s="37">
        <f>+'印刷しない！（正味財産増減内訳書）'!K81</f>
        <v>87885</v>
      </c>
      <c r="C76" s="37">
        <v>1494606</v>
      </c>
      <c r="D76" s="37">
        <f t="shared" si="2"/>
        <v>-1406721</v>
      </c>
    </row>
    <row r="77" spans="1:4" ht="15" customHeight="1" x14ac:dyDescent="0.15">
      <c r="A77" s="36" t="s">
        <v>183</v>
      </c>
      <c r="B77" s="37">
        <f>+'印刷しない！（正味財産増減内訳書）'!K82</f>
        <v>360361</v>
      </c>
      <c r="C77" s="37">
        <v>296300</v>
      </c>
      <c r="D77" s="37">
        <f t="shared" si="2"/>
        <v>64061</v>
      </c>
    </row>
    <row r="78" spans="1:4" ht="15" customHeight="1" x14ac:dyDescent="0.15">
      <c r="A78" s="36" t="s">
        <v>122</v>
      </c>
      <c r="B78" s="37">
        <f>+'印刷しない！（正味財産増減内訳書）'!K83</f>
        <v>59606</v>
      </c>
      <c r="C78" s="37">
        <v>745625</v>
      </c>
      <c r="D78" s="37">
        <f t="shared" ref="D78:D83" si="3">B78-C78</f>
        <v>-686019</v>
      </c>
    </row>
    <row r="79" spans="1:4" ht="15" customHeight="1" x14ac:dyDescent="0.15">
      <c r="A79" s="36" t="s">
        <v>73</v>
      </c>
      <c r="B79" s="34">
        <f>B40+B58</f>
        <v>55818118</v>
      </c>
      <c r="C79" s="34">
        <v>57415143</v>
      </c>
      <c r="D79" s="34">
        <f t="shared" si="3"/>
        <v>-1597025</v>
      </c>
    </row>
    <row r="80" spans="1:4" ht="15" customHeight="1" x14ac:dyDescent="0.15">
      <c r="A80" s="36" t="s">
        <v>72</v>
      </c>
      <c r="B80" s="34">
        <f>B38-B79</f>
        <v>6885396</v>
      </c>
      <c r="C80" s="34">
        <v>5492213</v>
      </c>
      <c r="D80" s="34">
        <f t="shared" si="3"/>
        <v>1393183</v>
      </c>
    </row>
    <row r="81" spans="1:4" ht="15" customHeight="1" x14ac:dyDescent="0.15">
      <c r="A81" s="36" t="s">
        <v>71</v>
      </c>
      <c r="B81" s="34">
        <v>0</v>
      </c>
      <c r="C81" s="34">
        <v>0</v>
      </c>
      <c r="D81" s="34">
        <f t="shared" si="3"/>
        <v>0</v>
      </c>
    </row>
    <row r="82" spans="1:4" ht="15" customHeight="1" x14ac:dyDescent="0.15">
      <c r="A82" s="36" t="s">
        <v>70</v>
      </c>
      <c r="B82" s="34">
        <v>0</v>
      </c>
      <c r="C82" s="34">
        <v>0</v>
      </c>
      <c r="D82" s="34">
        <f t="shared" si="3"/>
        <v>0</v>
      </c>
    </row>
    <row r="83" spans="1:4" ht="15" customHeight="1" x14ac:dyDescent="0.15">
      <c r="A83" s="36" t="s">
        <v>69</v>
      </c>
      <c r="B83" s="34">
        <f>B80+B82</f>
        <v>6885396</v>
      </c>
      <c r="C83" s="34">
        <v>5492213</v>
      </c>
      <c r="D83" s="34">
        <f t="shared" si="3"/>
        <v>1393183</v>
      </c>
    </row>
    <row r="84" spans="1:4" ht="15" customHeight="1" x14ac:dyDescent="0.15">
      <c r="A84" s="36" t="s">
        <v>68</v>
      </c>
      <c r="B84" s="37"/>
      <c r="C84" s="37"/>
      <c r="D84" s="37"/>
    </row>
    <row r="85" spans="1:4" ht="15" customHeight="1" x14ac:dyDescent="0.15">
      <c r="A85" s="36" t="s">
        <v>67</v>
      </c>
      <c r="B85" s="37"/>
      <c r="C85" s="37"/>
      <c r="D85" s="37"/>
    </row>
    <row r="86" spans="1:4" ht="15" customHeight="1" x14ac:dyDescent="0.15">
      <c r="A86" s="36" t="s">
        <v>66</v>
      </c>
      <c r="B86" s="34">
        <v>0</v>
      </c>
      <c r="C86" s="34">
        <v>0</v>
      </c>
      <c r="D86" s="34">
        <f>B86-C86</f>
        <v>0</v>
      </c>
    </row>
    <row r="87" spans="1:4" ht="15" customHeight="1" x14ac:dyDescent="0.15">
      <c r="A87" s="36" t="s">
        <v>65</v>
      </c>
      <c r="B87" s="37"/>
      <c r="C87" s="37"/>
      <c r="D87" s="37"/>
    </row>
    <row r="88" spans="1:4" ht="15" customHeight="1" x14ac:dyDescent="0.15">
      <c r="A88" s="36" t="s">
        <v>64</v>
      </c>
      <c r="B88" s="34">
        <v>0</v>
      </c>
      <c r="C88" s="34">
        <v>0</v>
      </c>
      <c r="D88" s="34">
        <f t="shared" ref="D88:D94" si="4">B88-C88</f>
        <v>0</v>
      </c>
    </row>
    <row r="89" spans="1:4" ht="15" customHeight="1" x14ac:dyDescent="0.15">
      <c r="A89" s="36" t="s">
        <v>63</v>
      </c>
      <c r="B89" s="34">
        <f>B86-B88</f>
        <v>0</v>
      </c>
      <c r="C89" s="34">
        <v>0</v>
      </c>
      <c r="D89" s="34">
        <f t="shared" si="4"/>
        <v>0</v>
      </c>
    </row>
    <row r="90" spans="1:4" ht="15" customHeight="1" x14ac:dyDescent="0.15">
      <c r="A90" s="36" t="s">
        <v>62</v>
      </c>
      <c r="B90" s="34">
        <f>B83+B89</f>
        <v>6885396</v>
      </c>
      <c r="C90" s="34">
        <v>5492213</v>
      </c>
      <c r="D90" s="34">
        <f t="shared" si="4"/>
        <v>1393183</v>
      </c>
    </row>
    <row r="91" spans="1:4" ht="15" hidden="1" customHeight="1" x14ac:dyDescent="0.15">
      <c r="A91" s="36" t="s">
        <v>61</v>
      </c>
      <c r="B91" s="34"/>
      <c r="C91" s="34"/>
      <c r="D91" s="34">
        <f t="shared" si="4"/>
        <v>0</v>
      </c>
    </row>
    <row r="92" spans="1:4" ht="15" customHeight="1" x14ac:dyDescent="0.15">
      <c r="A92" s="36" t="s">
        <v>60</v>
      </c>
      <c r="B92" s="34">
        <f>+B90-B91</f>
        <v>6885396</v>
      </c>
      <c r="C92" s="34">
        <v>5492213</v>
      </c>
      <c r="D92" s="34">
        <f t="shared" si="4"/>
        <v>1393183</v>
      </c>
    </row>
    <row r="93" spans="1:4" ht="15" customHeight="1" x14ac:dyDescent="0.15">
      <c r="A93" s="36" t="s">
        <v>59</v>
      </c>
      <c r="B93" s="34">
        <f>+'印刷しない！（正味財産増減内訳書）'!K103</f>
        <v>49450769</v>
      </c>
      <c r="C93" s="34">
        <v>43958556</v>
      </c>
      <c r="D93" s="34">
        <f t="shared" si="4"/>
        <v>5492213</v>
      </c>
    </row>
    <row r="94" spans="1:4" x14ac:dyDescent="0.15">
      <c r="A94" s="36" t="s">
        <v>58</v>
      </c>
      <c r="B94" s="34">
        <f>SUM(B92:B93)</f>
        <v>56336165</v>
      </c>
      <c r="C94" s="34">
        <v>49450769</v>
      </c>
      <c r="D94" s="34">
        <f t="shared" si="4"/>
        <v>6885396</v>
      </c>
    </row>
    <row r="95" spans="1:4" ht="15" customHeight="1" x14ac:dyDescent="0.15">
      <c r="A95" s="36" t="s">
        <v>57</v>
      </c>
      <c r="B95" s="37"/>
      <c r="C95" s="37"/>
      <c r="D95" s="37"/>
    </row>
    <row r="96" spans="1:4" ht="15" customHeight="1" x14ac:dyDescent="0.15">
      <c r="A96" s="36" t="s">
        <v>56</v>
      </c>
      <c r="B96" s="34">
        <v>0</v>
      </c>
      <c r="C96" s="34">
        <v>0</v>
      </c>
      <c r="D96" s="34">
        <f>B96-C96</f>
        <v>0</v>
      </c>
    </row>
    <row r="97" spans="1:4" ht="15" customHeight="1" x14ac:dyDescent="0.15">
      <c r="A97" s="36" t="s">
        <v>55</v>
      </c>
      <c r="B97" s="34">
        <v>0</v>
      </c>
      <c r="C97" s="34">
        <v>0</v>
      </c>
      <c r="D97" s="34">
        <f>B97-C97</f>
        <v>0</v>
      </c>
    </row>
    <row r="98" spans="1:4" ht="15" customHeight="1" x14ac:dyDescent="0.15">
      <c r="A98" s="36" t="s">
        <v>54</v>
      </c>
      <c r="B98" s="34">
        <f>SUM(B96:B97)</f>
        <v>0</v>
      </c>
      <c r="C98" s="34">
        <v>0</v>
      </c>
      <c r="D98" s="34">
        <f>B98-C98</f>
        <v>0</v>
      </c>
    </row>
    <row r="99" spans="1:4" ht="15" customHeight="1" x14ac:dyDescent="0.15">
      <c r="A99" s="35" t="s">
        <v>53</v>
      </c>
      <c r="B99" s="34">
        <f>B94+B98</f>
        <v>56336165</v>
      </c>
      <c r="C99" s="34">
        <v>49450769</v>
      </c>
      <c r="D99" s="34">
        <f>B99-C99</f>
        <v>6885396</v>
      </c>
    </row>
    <row r="100" spans="1:4" ht="15" customHeight="1" x14ac:dyDescent="0.15">
      <c r="A100" s="7"/>
      <c r="D100" s="33"/>
    </row>
    <row r="101" spans="1:4" x14ac:dyDescent="0.15">
      <c r="A101" s="7"/>
    </row>
    <row r="102" spans="1:4" x14ac:dyDescent="0.15">
      <c r="A102" s="7"/>
    </row>
    <row r="103" spans="1:4" x14ac:dyDescent="0.15">
      <c r="A103" s="7"/>
    </row>
    <row r="104" spans="1:4" x14ac:dyDescent="0.15">
      <c r="A104" s="7"/>
    </row>
    <row r="105" spans="1:4" x14ac:dyDescent="0.15">
      <c r="A105" s="7"/>
    </row>
    <row r="106" spans="1:4" x14ac:dyDescent="0.15">
      <c r="A106" s="7"/>
    </row>
    <row r="107" spans="1:4" x14ac:dyDescent="0.15">
      <c r="A107" s="7"/>
    </row>
    <row r="108" spans="1:4" x14ac:dyDescent="0.15">
      <c r="A108" s="7"/>
    </row>
    <row r="109" spans="1:4" x14ac:dyDescent="0.15">
      <c r="A109" s="7"/>
    </row>
    <row r="110" spans="1:4" x14ac:dyDescent="0.15">
      <c r="A110" s="7"/>
    </row>
    <row r="111" spans="1:4" x14ac:dyDescent="0.15">
      <c r="A111" s="7"/>
    </row>
    <row r="112" spans="1:4" x14ac:dyDescent="0.15">
      <c r="A112" s="7"/>
    </row>
    <row r="113" spans="1:1" x14ac:dyDescent="0.15">
      <c r="A113" s="7"/>
    </row>
    <row r="114" spans="1:1" x14ac:dyDescent="0.15">
      <c r="A114" s="7"/>
    </row>
    <row r="115" spans="1:1" x14ac:dyDescent="0.15">
      <c r="A115" s="7"/>
    </row>
    <row r="116" spans="1:1" x14ac:dyDescent="0.15">
      <c r="A116" s="7"/>
    </row>
    <row r="117" spans="1:1" x14ac:dyDescent="0.15">
      <c r="A117" s="7"/>
    </row>
    <row r="118" spans="1:1" x14ac:dyDescent="0.15">
      <c r="A118" s="7"/>
    </row>
    <row r="119" spans="1:1" x14ac:dyDescent="0.15">
      <c r="A119" s="7"/>
    </row>
    <row r="120" spans="1:1" x14ac:dyDescent="0.15">
      <c r="A120" s="7"/>
    </row>
    <row r="121" spans="1:1" x14ac:dyDescent="0.15">
      <c r="A121" s="7"/>
    </row>
    <row r="122" spans="1:1" x14ac:dyDescent="0.15">
      <c r="A122" s="7"/>
    </row>
    <row r="123" spans="1:1" x14ac:dyDescent="0.15">
      <c r="A123" s="7"/>
    </row>
    <row r="124" spans="1:1" x14ac:dyDescent="0.15">
      <c r="A124" s="7"/>
    </row>
    <row r="125" spans="1:1" x14ac:dyDescent="0.15">
      <c r="A125" s="7"/>
    </row>
    <row r="126" spans="1:1" x14ac:dyDescent="0.15">
      <c r="A126" s="7"/>
    </row>
    <row r="127" spans="1:1" x14ac:dyDescent="0.15">
      <c r="A127" s="7"/>
    </row>
    <row r="128" spans="1:1" x14ac:dyDescent="0.15">
      <c r="A128" s="7"/>
    </row>
    <row r="129" spans="1:1" x14ac:dyDescent="0.15">
      <c r="A129" s="7"/>
    </row>
    <row r="130" spans="1:1" x14ac:dyDescent="0.15">
      <c r="A130" s="7"/>
    </row>
    <row r="131" spans="1:1" x14ac:dyDescent="0.15">
      <c r="A131" s="7"/>
    </row>
    <row r="132" spans="1:1" x14ac:dyDescent="0.15">
      <c r="A132" s="7"/>
    </row>
    <row r="133" spans="1:1" x14ac:dyDescent="0.15">
      <c r="A133" s="7"/>
    </row>
    <row r="134" spans="1:1" x14ac:dyDescent="0.15">
      <c r="A134" s="7"/>
    </row>
    <row r="135" spans="1:1" x14ac:dyDescent="0.15">
      <c r="A135" s="7"/>
    </row>
    <row r="136" spans="1:1" x14ac:dyDescent="0.15">
      <c r="A136" s="7"/>
    </row>
    <row r="137" spans="1:1" x14ac:dyDescent="0.15">
      <c r="A137" s="7"/>
    </row>
    <row r="138" spans="1:1" x14ac:dyDescent="0.15">
      <c r="A138" s="7"/>
    </row>
    <row r="139" spans="1:1" x14ac:dyDescent="0.15">
      <c r="A139" s="7"/>
    </row>
    <row r="140" spans="1:1" x14ac:dyDescent="0.15">
      <c r="A140" s="7"/>
    </row>
    <row r="141" spans="1:1" x14ac:dyDescent="0.15">
      <c r="A141" s="7"/>
    </row>
    <row r="142" spans="1:1" x14ac:dyDescent="0.15">
      <c r="A142" s="7"/>
    </row>
    <row r="143" spans="1:1" x14ac:dyDescent="0.15">
      <c r="A143" s="7"/>
    </row>
    <row r="144" spans="1:1" x14ac:dyDescent="0.15">
      <c r="A144" s="7"/>
    </row>
    <row r="145" spans="1:1" x14ac:dyDescent="0.15">
      <c r="A145" s="7"/>
    </row>
    <row r="146" spans="1:1" x14ac:dyDescent="0.15">
      <c r="A146" s="7"/>
    </row>
    <row r="147" spans="1:1" x14ac:dyDescent="0.15">
      <c r="A147" s="7"/>
    </row>
    <row r="148" spans="1:1" x14ac:dyDescent="0.15">
      <c r="A148" s="7"/>
    </row>
    <row r="149" spans="1:1" x14ac:dyDescent="0.15">
      <c r="A149" s="7"/>
    </row>
    <row r="150" spans="1:1" x14ac:dyDescent="0.15">
      <c r="A150" s="7"/>
    </row>
    <row r="151" spans="1:1" x14ac:dyDescent="0.15">
      <c r="A151" s="7"/>
    </row>
    <row r="152" spans="1:1" x14ac:dyDescent="0.15">
      <c r="A152" s="7"/>
    </row>
    <row r="153" spans="1:1" x14ac:dyDescent="0.15">
      <c r="A153" s="7"/>
    </row>
    <row r="154" spans="1:1" x14ac:dyDescent="0.15">
      <c r="A154" s="7"/>
    </row>
    <row r="155" spans="1:1" x14ac:dyDescent="0.15">
      <c r="A155" s="7"/>
    </row>
    <row r="156" spans="1:1" x14ac:dyDescent="0.15">
      <c r="A156" s="7"/>
    </row>
    <row r="157" spans="1:1" x14ac:dyDescent="0.15">
      <c r="A157" s="7"/>
    </row>
    <row r="158" spans="1:1" x14ac:dyDescent="0.15">
      <c r="A158" s="7"/>
    </row>
    <row r="159" spans="1:1" x14ac:dyDescent="0.15">
      <c r="A159" s="7"/>
    </row>
    <row r="160" spans="1:1" x14ac:dyDescent="0.15">
      <c r="A160" s="7"/>
    </row>
    <row r="161" spans="1:1" x14ac:dyDescent="0.15">
      <c r="A161" s="7"/>
    </row>
    <row r="162" spans="1:1" x14ac:dyDescent="0.15">
      <c r="A162" s="7"/>
    </row>
    <row r="163" spans="1:1" x14ac:dyDescent="0.15">
      <c r="A163" s="7"/>
    </row>
    <row r="164" spans="1:1" x14ac:dyDescent="0.15">
      <c r="A164" s="7"/>
    </row>
    <row r="165" spans="1:1" x14ac:dyDescent="0.15">
      <c r="A165" s="7"/>
    </row>
    <row r="166" spans="1:1" x14ac:dyDescent="0.15">
      <c r="A166" s="7"/>
    </row>
    <row r="167" spans="1:1" x14ac:dyDescent="0.15">
      <c r="A167" s="7"/>
    </row>
    <row r="168" spans="1:1" x14ac:dyDescent="0.15">
      <c r="A168" s="7"/>
    </row>
    <row r="169" spans="1:1" x14ac:dyDescent="0.15">
      <c r="A169" s="7"/>
    </row>
    <row r="170" spans="1:1" x14ac:dyDescent="0.15">
      <c r="A170" s="7"/>
    </row>
    <row r="171" spans="1:1" x14ac:dyDescent="0.15">
      <c r="A171" s="7"/>
    </row>
    <row r="172" spans="1:1" x14ac:dyDescent="0.15">
      <c r="A172" s="7"/>
    </row>
    <row r="173" spans="1:1" x14ac:dyDescent="0.15">
      <c r="A173" s="7"/>
    </row>
    <row r="174" spans="1:1" x14ac:dyDescent="0.15">
      <c r="A174" s="7"/>
    </row>
    <row r="175" spans="1:1" x14ac:dyDescent="0.15">
      <c r="A175" s="7"/>
    </row>
    <row r="176" spans="1:1" x14ac:dyDescent="0.15">
      <c r="A176" s="7"/>
    </row>
    <row r="177" spans="1:1" x14ac:dyDescent="0.15">
      <c r="A177" s="7"/>
    </row>
    <row r="178" spans="1:1" x14ac:dyDescent="0.15">
      <c r="A178" s="7"/>
    </row>
    <row r="179" spans="1:1" x14ac:dyDescent="0.15">
      <c r="A179" s="7"/>
    </row>
    <row r="180" spans="1:1" x14ac:dyDescent="0.15">
      <c r="A180" s="7"/>
    </row>
    <row r="181" spans="1:1" x14ac:dyDescent="0.15">
      <c r="A181" s="7"/>
    </row>
    <row r="182" spans="1:1" x14ac:dyDescent="0.15">
      <c r="A182" s="7"/>
    </row>
    <row r="183" spans="1:1" x14ac:dyDescent="0.15">
      <c r="A183" s="7"/>
    </row>
    <row r="184" spans="1:1" x14ac:dyDescent="0.15">
      <c r="A184" s="7"/>
    </row>
    <row r="185" spans="1:1" x14ac:dyDescent="0.15">
      <c r="A185" s="7"/>
    </row>
    <row r="186" spans="1:1" x14ac:dyDescent="0.15">
      <c r="A186" s="7"/>
    </row>
    <row r="187" spans="1:1" x14ac:dyDescent="0.15">
      <c r="A187" s="7"/>
    </row>
    <row r="188" spans="1:1" x14ac:dyDescent="0.15">
      <c r="A188" s="7"/>
    </row>
    <row r="189" spans="1:1" x14ac:dyDescent="0.15">
      <c r="A189" s="7"/>
    </row>
    <row r="190" spans="1:1" x14ac:dyDescent="0.15">
      <c r="A190" s="7"/>
    </row>
    <row r="191" spans="1:1" x14ac:dyDescent="0.15">
      <c r="A191" s="7"/>
    </row>
    <row r="192" spans="1:1" x14ac:dyDescent="0.15">
      <c r="A192" s="7"/>
    </row>
    <row r="193" spans="1:1" x14ac:dyDescent="0.15">
      <c r="A193" s="7"/>
    </row>
    <row r="194" spans="1:1" x14ac:dyDescent="0.15">
      <c r="A194" s="7"/>
    </row>
    <row r="195" spans="1:1" x14ac:dyDescent="0.15">
      <c r="A195" s="7"/>
    </row>
    <row r="196" spans="1:1" x14ac:dyDescent="0.15">
      <c r="A196" s="7"/>
    </row>
    <row r="197" spans="1:1" x14ac:dyDescent="0.15">
      <c r="A197" s="7"/>
    </row>
    <row r="198" spans="1:1" x14ac:dyDescent="0.15">
      <c r="A198" s="7"/>
    </row>
    <row r="199" spans="1:1" x14ac:dyDescent="0.15">
      <c r="A199" s="7"/>
    </row>
    <row r="200" spans="1:1" x14ac:dyDescent="0.15">
      <c r="A200" s="7"/>
    </row>
    <row r="201" spans="1:1" x14ac:dyDescent="0.15">
      <c r="A201" s="7"/>
    </row>
    <row r="202" spans="1:1" x14ac:dyDescent="0.15">
      <c r="A202" s="7"/>
    </row>
    <row r="203" spans="1:1" x14ac:dyDescent="0.15">
      <c r="A203" s="7"/>
    </row>
    <row r="204" spans="1:1" x14ac:dyDescent="0.15">
      <c r="A204" s="7"/>
    </row>
    <row r="205" spans="1:1" x14ac:dyDescent="0.15">
      <c r="A205" s="7"/>
    </row>
    <row r="206" spans="1:1" x14ac:dyDescent="0.15">
      <c r="A206" s="7"/>
    </row>
    <row r="207" spans="1:1" x14ac:dyDescent="0.15">
      <c r="A207" s="7"/>
    </row>
    <row r="208" spans="1:1" x14ac:dyDescent="0.15">
      <c r="A208" s="7"/>
    </row>
    <row r="209" spans="1:1" x14ac:dyDescent="0.15">
      <c r="A209" s="7"/>
    </row>
    <row r="210" spans="1:1" x14ac:dyDescent="0.15">
      <c r="A210" s="7"/>
    </row>
    <row r="211" spans="1:1" x14ac:dyDescent="0.15">
      <c r="A211" s="7"/>
    </row>
    <row r="212" spans="1:1" x14ac:dyDescent="0.15">
      <c r="A212" s="7"/>
    </row>
    <row r="213" spans="1:1" x14ac:dyDescent="0.15">
      <c r="A213" s="7"/>
    </row>
    <row r="214" spans="1:1" x14ac:dyDescent="0.15">
      <c r="A214" s="7"/>
    </row>
    <row r="215" spans="1:1" x14ac:dyDescent="0.15">
      <c r="A215" s="7"/>
    </row>
    <row r="216" spans="1:1" x14ac:dyDescent="0.15">
      <c r="A216" s="7"/>
    </row>
    <row r="217" spans="1:1" x14ac:dyDescent="0.15">
      <c r="A217" s="7"/>
    </row>
    <row r="218" spans="1:1" x14ac:dyDescent="0.15">
      <c r="A218" s="7"/>
    </row>
    <row r="219" spans="1:1" x14ac:dyDescent="0.15">
      <c r="A219" s="7"/>
    </row>
    <row r="220" spans="1:1" x14ac:dyDescent="0.15">
      <c r="A220" s="7"/>
    </row>
    <row r="221" spans="1:1" x14ac:dyDescent="0.15">
      <c r="A221" s="7"/>
    </row>
    <row r="222" spans="1:1" x14ac:dyDescent="0.15">
      <c r="A222" s="7"/>
    </row>
    <row r="223" spans="1:1" x14ac:dyDescent="0.15">
      <c r="A223" s="7"/>
    </row>
    <row r="224" spans="1:1" x14ac:dyDescent="0.15">
      <c r="A224" s="7"/>
    </row>
    <row r="225" spans="1:1" x14ac:dyDescent="0.15">
      <c r="A225" s="7"/>
    </row>
    <row r="226" spans="1:1" x14ac:dyDescent="0.15">
      <c r="A226" s="7"/>
    </row>
    <row r="227" spans="1:1" x14ac:dyDescent="0.15">
      <c r="A227" s="7"/>
    </row>
    <row r="228" spans="1:1" x14ac:dyDescent="0.15">
      <c r="A228" s="7"/>
    </row>
    <row r="229" spans="1:1" x14ac:dyDescent="0.15">
      <c r="A229" s="7"/>
    </row>
    <row r="230" spans="1:1" x14ac:dyDescent="0.15">
      <c r="A230" s="7"/>
    </row>
    <row r="231" spans="1:1" x14ac:dyDescent="0.15">
      <c r="A231" s="7"/>
    </row>
    <row r="232" spans="1:1" x14ac:dyDescent="0.15">
      <c r="A232" s="7"/>
    </row>
    <row r="233" spans="1:1" x14ac:dyDescent="0.15">
      <c r="A233" s="7"/>
    </row>
    <row r="234" spans="1:1" x14ac:dyDescent="0.15">
      <c r="A234" s="7"/>
    </row>
    <row r="235" spans="1:1" x14ac:dyDescent="0.15">
      <c r="A235" s="7"/>
    </row>
    <row r="236" spans="1:1" x14ac:dyDescent="0.15">
      <c r="A236" s="7"/>
    </row>
    <row r="237" spans="1:1" x14ac:dyDescent="0.15">
      <c r="A237" s="7"/>
    </row>
    <row r="238" spans="1:1" x14ac:dyDescent="0.15">
      <c r="A238" s="7"/>
    </row>
    <row r="239" spans="1:1" x14ac:dyDescent="0.15">
      <c r="A239" s="7"/>
    </row>
    <row r="240" spans="1:1" x14ac:dyDescent="0.15">
      <c r="A240" s="7"/>
    </row>
    <row r="241" spans="1:1" x14ac:dyDescent="0.15">
      <c r="A241" s="7"/>
    </row>
    <row r="242" spans="1:1" x14ac:dyDescent="0.15">
      <c r="A242" s="7"/>
    </row>
    <row r="243" spans="1:1" x14ac:dyDescent="0.15">
      <c r="A243" s="7"/>
    </row>
    <row r="244" spans="1:1" x14ac:dyDescent="0.15">
      <c r="A244" s="7"/>
    </row>
    <row r="245" spans="1:1" x14ac:dyDescent="0.15">
      <c r="A245" s="7"/>
    </row>
    <row r="246" spans="1:1" x14ac:dyDescent="0.15">
      <c r="A246" s="7"/>
    </row>
    <row r="247" spans="1:1" x14ac:dyDescent="0.15">
      <c r="A247" s="7"/>
    </row>
    <row r="248" spans="1:1" x14ac:dyDescent="0.15">
      <c r="A248" s="7"/>
    </row>
    <row r="249" spans="1:1" x14ac:dyDescent="0.15">
      <c r="A249" s="7"/>
    </row>
    <row r="250" spans="1:1" x14ac:dyDescent="0.15">
      <c r="A250" s="7"/>
    </row>
    <row r="251" spans="1:1" x14ac:dyDescent="0.15">
      <c r="A251" s="7"/>
    </row>
    <row r="252" spans="1:1" x14ac:dyDescent="0.15">
      <c r="A252" s="7"/>
    </row>
    <row r="253" spans="1:1" x14ac:dyDescent="0.15">
      <c r="A253" s="7"/>
    </row>
    <row r="254" spans="1:1" x14ac:dyDescent="0.15">
      <c r="A254" s="7"/>
    </row>
    <row r="255" spans="1:1" x14ac:dyDescent="0.15">
      <c r="A255" s="7"/>
    </row>
    <row r="256" spans="1:1" x14ac:dyDescent="0.15">
      <c r="A256" s="7"/>
    </row>
    <row r="257" spans="1:1" x14ac:dyDescent="0.15">
      <c r="A257" s="7"/>
    </row>
    <row r="258" spans="1:1" x14ac:dyDescent="0.15">
      <c r="A258" s="7"/>
    </row>
    <row r="259" spans="1:1" x14ac:dyDescent="0.15">
      <c r="A259" s="7"/>
    </row>
    <row r="260" spans="1:1" x14ac:dyDescent="0.15">
      <c r="A260" s="7"/>
    </row>
    <row r="261" spans="1:1" x14ac:dyDescent="0.15">
      <c r="A261" s="7"/>
    </row>
    <row r="262" spans="1:1" x14ac:dyDescent="0.15">
      <c r="A262" s="7"/>
    </row>
    <row r="263" spans="1:1" x14ac:dyDescent="0.15">
      <c r="A263" s="7"/>
    </row>
    <row r="264" spans="1:1" x14ac:dyDescent="0.15">
      <c r="A264" s="7"/>
    </row>
    <row r="265" spans="1:1" x14ac:dyDescent="0.15">
      <c r="A265" s="7"/>
    </row>
    <row r="266" spans="1:1" x14ac:dyDescent="0.15">
      <c r="A266" s="7"/>
    </row>
    <row r="267" spans="1:1" x14ac:dyDescent="0.15">
      <c r="A267" s="7"/>
    </row>
    <row r="268" spans="1:1" x14ac:dyDescent="0.15">
      <c r="A268" s="7"/>
    </row>
    <row r="269" spans="1:1" x14ac:dyDescent="0.15">
      <c r="A269" s="7"/>
    </row>
    <row r="270" spans="1:1" x14ac:dyDescent="0.15">
      <c r="A270" s="7"/>
    </row>
    <row r="271" spans="1:1" x14ac:dyDescent="0.15">
      <c r="A271" s="7"/>
    </row>
    <row r="272" spans="1:1" x14ac:dyDescent="0.15">
      <c r="A272" s="7"/>
    </row>
    <row r="273" spans="1:1" x14ac:dyDescent="0.15">
      <c r="A273" s="7"/>
    </row>
    <row r="274" spans="1:1" x14ac:dyDescent="0.15">
      <c r="A274" s="7"/>
    </row>
    <row r="275" spans="1:1" x14ac:dyDescent="0.15">
      <c r="A275" s="7"/>
    </row>
    <row r="276" spans="1:1" x14ac:dyDescent="0.15">
      <c r="A276" s="7"/>
    </row>
    <row r="277" spans="1:1" x14ac:dyDescent="0.15">
      <c r="A277" s="7"/>
    </row>
    <row r="278" spans="1:1" x14ac:dyDescent="0.15">
      <c r="A278" s="7"/>
    </row>
    <row r="279" spans="1:1" x14ac:dyDescent="0.15">
      <c r="A279" s="7"/>
    </row>
    <row r="280" spans="1:1" x14ac:dyDescent="0.15">
      <c r="A280" s="7"/>
    </row>
    <row r="281" spans="1:1" x14ac:dyDescent="0.15">
      <c r="A281" s="7"/>
    </row>
    <row r="282" spans="1:1" x14ac:dyDescent="0.15">
      <c r="A282" s="7"/>
    </row>
    <row r="283" spans="1:1" x14ac:dyDescent="0.15">
      <c r="A283" s="7"/>
    </row>
    <row r="284" spans="1:1" x14ac:dyDescent="0.15">
      <c r="A284" s="7"/>
    </row>
    <row r="285" spans="1:1" x14ac:dyDescent="0.15">
      <c r="A285" s="7"/>
    </row>
    <row r="286" spans="1:1" x14ac:dyDescent="0.15">
      <c r="A286" s="7"/>
    </row>
    <row r="287" spans="1:1" x14ac:dyDescent="0.15">
      <c r="A287" s="7"/>
    </row>
    <row r="288" spans="1:1" x14ac:dyDescent="0.15">
      <c r="A288" s="7"/>
    </row>
    <row r="289" spans="1:1" x14ac:dyDescent="0.15">
      <c r="A289" s="7"/>
    </row>
    <row r="290" spans="1:1" x14ac:dyDescent="0.15">
      <c r="A290" s="7"/>
    </row>
    <row r="291" spans="1:1" x14ac:dyDescent="0.15">
      <c r="A291" s="7"/>
    </row>
    <row r="292" spans="1:1" x14ac:dyDescent="0.15">
      <c r="A292" s="7"/>
    </row>
    <row r="293" spans="1:1" x14ac:dyDescent="0.15">
      <c r="A293" s="7"/>
    </row>
    <row r="294" spans="1:1" x14ac:dyDescent="0.15">
      <c r="A294" s="7"/>
    </row>
    <row r="295" spans="1:1" x14ac:dyDescent="0.15">
      <c r="A295" s="7"/>
    </row>
    <row r="296" spans="1:1" x14ac:dyDescent="0.15">
      <c r="A296" s="7"/>
    </row>
    <row r="297" spans="1:1" x14ac:dyDescent="0.15">
      <c r="A297" s="7"/>
    </row>
    <row r="298" spans="1:1" x14ac:dyDescent="0.15">
      <c r="A298" s="7"/>
    </row>
    <row r="299" spans="1:1" x14ac:dyDescent="0.15">
      <c r="A299" s="7"/>
    </row>
    <row r="300" spans="1:1" x14ac:dyDescent="0.15">
      <c r="A300" s="7"/>
    </row>
    <row r="301" spans="1:1" x14ac:dyDescent="0.15">
      <c r="A301" s="7"/>
    </row>
    <row r="302" spans="1:1" x14ac:dyDescent="0.15">
      <c r="A302" s="7"/>
    </row>
    <row r="303" spans="1:1" x14ac:dyDescent="0.15">
      <c r="A303" s="7"/>
    </row>
    <row r="304" spans="1:1" x14ac:dyDescent="0.15">
      <c r="A304" s="7"/>
    </row>
    <row r="305" spans="1:1" x14ac:dyDescent="0.15">
      <c r="A305" s="7"/>
    </row>
    <row r="306" spans="1:1" x14ac:dyDescent="0.15">
      <c r="A306" s="7"/>
    </row>
    <row r="307" spans="1:1" x14ac:dyDescent="0.15">
      <c r="A307" s="7"/>
    </row>
    <row r="308" spans="1:1" x14ac:dyDescent="0.15">
      <c r="A308" s="7"/>
    </row>
    <row r="309" spans="1:1" x14ac:dyDescent="0.15">
      <c r="A309" s="7"/>
    </row>
    <row r="310" spans="1:1" x14ac:dyDescent="0.15">
      <c r="A310" s="7"/>
    </row>
    <row r="311" spans="1:1" x14ac:dyDescent="0.15">
      <c r="A311" s="7"/>
    </row>
    <row r="312" spans="1:1" x14ac:dyDescent="0.15">
      <c r="A312" s="7"/>
    </row>
    <row r="313" spans="1:1" x14ac:dyDescent="0.15">
      <c r="A313" s="7"/>
    </row>
    <row r="314" spans="1:1" x14ac:dyDescent="0.15">
      <c r="A314" s="7"/>
    </row>
    <row r="315" spans="1:1" x14ac:dyDescent="0.15">
      <c r="A315" s="7"/>
    </row>
    <row r="316" spans="1:1" x14ac:dyDescent="0.15">
      <c r="A316" s="7"/>
    </row>
    <row r="317" spans="1:1" x14ac:dyDescent="0.15">
      <c r="A317" s="7"/>
    </row>
    <row r="318" spans="1:1" x14ac:dyDescent="0.15">
      <c r="A318" s="7"/>
    </row>
    <row r="319" spans="1:1" x14ac:dyDescent="0.15">
      <c r="A319" s="7"/>
    </row>
    <row r="320" spans="1:1" x14ac:dyDescent="0.15">
      <c r="A320" s="7"/>
    </row>
    <row r="321" spans="1:1" x14ac:dyDescent="0.15">
      <c r="A321" s="7"/>
    </row>
    <row r="322" spans="1:1" x14ac:dyDescent="0.15">
      <c r="A322" s="7"/>
    </row>
    <row r="323" spans="1:1" x14ac:dyDescent="0.15">
      <c r="A323" s="7"/>
    </row>
    <row r="324" spans="1:1" x14ac:dyDescent="0.15">
      <c r="A324" s="7"/>
    </row>
    <row r="325" spans="1:1" x14ac:dyDescent="0.15">
      <c r="A325" s="7"/>
    </row>
  </sheetData>
  <mergeCells count="2">
    <mergeCell ref="A1:D1"/>
    <mergeCell ref="A2:D2"/>
  </mergeCells>
  <phoneticPr fontId="7"/>
  <printOptions horizontalCentered="1"/>
  <pageMargins left="0.43307086614173229" right="0.39370078740157483" top="0.31496062992125984" bottom="0.43307086614173229" header="0.23622047244094491" footer="0.27559055118110237"/>
  <pageSetup paperSize="9" firstPageNumber="3" orientation="portrait" useFirstPageNumber="1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3"/>
  <sheetViews>
    <sheetView zoomScale="106" zoomScaleNormal="106" zoomScaleSheetLayoutView="10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9" sqref="J19"/>
    </sheetView>
  </sheetViews>
  <sheetFormatPr defaultColWidth="9" defaultRowHeight="10.5" outlineLevelRow="1" x14ac:dyDescent="0.15"/>
  <cols>
    <col min="1" max="1" width="33.625" style="47" bestFit="1" customWidth="1"/>
    <col min="2" max="2" width="15.25" style="46" bestFit="1" customWidth="1"/>
    <col min="3" max="3" width="13" style="46" customWidth="1"/>
    <col min="4" max="4" width="9.625" style="46" hidden="1" customWidth="1"/>
    <col min="5" max="5" width="12.875" style="46" customWidth="1"/>
    <col min="6" max="6" width="18.875" style="46" bestFit="1" customWidth="1"/>
    <col min="7" max="7" width="9.625" style="46" hidden="1" customWidth="1"/>
    <col min="8" max="8" width="11.75" style="46" bestFit="1" customWidth="1"/>
    <col min="9" max="9" width="13.875" style="46" bestFit="1" customWidth="1"/>
    <col min="10" max="10" width="9.625" style="46" customWidth="1"/>
    <col min="11" max="11" width="14.5" style="46" customWidth="1"/>
    <col min="12" max="12" width="9" style="45" customWidth="1"/>
    <col min="13" max="13" width="9.25" style="45" bestFit="1" customWidth="1"/>
    <col min="14" max="16384" width="9" style="45"/>
  </cols>
  <sheetData>
    <row r="1" spans="1:11" s="5" customFormat="1" ht="18.75" x14ac:dyDescent="0.15">
      <c r="A1" s="92" t="s">
        <v>129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5" customFormat="1" ht="18" customHeight="1" x14ac:dyDescent="0.15">
      <c r="A2" s="93" t="s">
        <v>239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5" customFormat="1" ht="13.5" customHeight="1" x14ac:dyDescent="0.15">
      <c r="A3" s="44"/>
      <c r="B3" s="43"/>
      <c r="C3" s="43"/>
      <c r="D3" s="50"/>
      <c r="E3" s="7"/>
      <c r="F3" s="7"/>
      <c r="G3" s="7"/>
      <c r="H3" s="7"/>
      <c r="I3" s="7"/>
      <c r="J3" s="7"/>
      <c r="K3" s="50" t="s">
        <v>92</v>
      </c>
    </row>
    <row r="4" spans="1:11" s="49" customFormat="1" ht="12.75" customHeight="1" x14ac:dyDescent="0.15">
      <c r="A4" s="94" t="s">
        <v>52</v>
      </c>
      <c r="B4" s="96" t="s">
        <v>242</v>
      </c>
      <c r="C4" s="96"/>
      <c r="D4" s="96"/>
      <c r="E4" s="96"/>
      <c r="F4" s="97" t="s">
        <v>245</v>
      </c>
      <c r="G4" s="98"/>
      <c r="H4" s="99"/>
      <c r="I4" s="94" t="s">
        <v>128</v>
      </c>
      <c r="J4" s="94" t="s">
        <v>127</v>
      </c>
      <c r="K4" s="94" t="s">
        <v>126</v>
      </c>
    </row>
    <row r="5" spans="1:11" s="49" customFormat="1" ht="12.75" customHeight="1" x14ac:dyDescent="0.15">
      <c r="A5" s="95"/>
      <c r="B5" s="70" t="s">
        <v>243</v>
      </c>
      <c r="C5" s="70" t="s">
        <v>244</v>
      </c>
      <c r="D5" s="70" t="s">
        <v>185</v>
      </c>
      <c r="E5" s="70" t="s">
        <v>148</v>
      </c>
      <c r="F5" s="70" t="s">
        <v>246</v>
      </c>
      <c r="G5" s="70" t="s">
        <v>184</v>
      </c>
      <c r="H5" s="70" t="s">
        <v>125</v>
      </c>
      <c r="I5" s="95"/>
      <c r="J5" s="95"/>
      <c r="K5" s="95"/>
    </row>
    <row r="6" spans="1:11" s="48" customFormat="1" ht="12" customHeight="1" x14ac:dyDescent="0.15">
      <c r="A6" s="41" t="s">
        <v>90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s="48" customFormat="1" ht="12" customHeight="1" x14ac:dyDescent="0.15">
      <c r="A7" s="36" t="s">
        <v>89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s="48" customFormat="1" ht="12" customHeight="1" x14ac:dyDescent="0.15">
      <c r="A8" s="36" t="s">
        <v>88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s="48" customFormat="1" ht="12" customHeight="1" x14ac:dyDescent="0.15">
      <c r="A9" s="36" t="s">
        <v>204</v>
      </c>
      <c r="B9" s="37">
        <f>SUM(B10:B11)</f>
        <v>0</v>
      </c>
      <c r="C9" s="37">
        <f>SUM(C10:C11)</f>
        <v>0</v>
      </c>
      <c r="D9" s="37">
        <f>SUM(D10:D11)</f>
        <v>0</v>
      </c>
      <c r="E9" s="37">
        <f t="shared" ref="E9:E21" si="0">SUM(B9:D9)</f>
        <v>0</v>
      </c>
      <c r="F9" s="37">
        <f>SUM(F10:F11)</f>
        <v>0</v>
      </c>
      <c r="G9" s="37">
        <f>SUM(G10:G11)</f>
        <v>0</v>
      </c>
      <c r="H9" s="37">
        <f t="shared" ref="H9:H42" si="1">SUM(F9:G9)</f>
        <v>0</v>
      </c>
      <c r="I9" s="37">
        <f>SUM(I10:I11)</f>
        <v>76007</v>
      </c>
      <c r="J9" s="37">
        <v>0</v>
      </c>
      <c r="K9" s="37">
        <f>SUM(E9,H9,I9,J9)</f>
        <v>76007</v>
      </c>
    </row>
    <row r="10" spans="1:11" s="48" customFormat="1" ht="12" customHeight="1" x14ac:dyDescent="0.15">
      <c r="A10" s="36" t="s">
        <v>207</v>
      </c>
      <c r="B10" s="37"/>
      <c r="C10" s="37"/>
      <c r="D10" s="37"/>
      <c r="E10" s="37">
        <f t="shared" si="0"/>
        <v>0</v>
      </c>
      <c r="F10" s="37"/>
      <c r="G10" s="37"/>
      <c r="H10" s="37">
        <f t="shared" si="1"/>
        <v>0</v>
      </c>
      <c r="I10" s="37">
        <v>76007</v>
      </c>
      <c r="J10" s="37">
        <v>0</v>
      </c>
      <c r="K10" s="37">
        <f t="shared" ref="K10:K42" si="2">SUM(E10,H10,I10,J10)</f>
        <v>76007</v>
      </c>
    </row>
    <row r="11" spans="1:11" s="48" customFormat="1" ht="13.5" hidden="1" customHeight="1" x14ac:dyDescent="0.15">
      <c r="A11" s="36" t="s">
        <v>87</v>
      </c>
      <c r="B11" s="37">
        <f>SUM(B12)</f>
        <v>0</v>
      </c>
      <c r="C11" s="37">
        <f>SUM(C12)</f>
        <v>0</v>
      </c>
      <c r="D11" s="37">
        <f>SUM(D12)</f>
        <v>0</v>
      </c>
      <c r="E11" s="37">
        <f t="shared" si="0"/>
        <v>0</v>
      </c>
      <c r="F11" s="37">
        <f>SUM(F12)</f>
        <v>0</v>
      </c>
      <c r="G11" s="37">
        <f>SUM(G12)</f>
        <v>0</v>
      </c>
      <c r="H11" s="37">
        <f t="shared" si="1"/>
        <v>0</v>
      </c>
      <c r="I11" s="37">
        <f>SUM(I12)</f>
        <v>0</v>
      </c>
      <c r="J11" s="37">
        <v>0</v>
      </c>
      <c r="K11" s="37">
        <f t="shared" si="2"/>
        <v>0</v>
      </c>
    </row>
    <row r="12" spans="1:11" s="48" customFormat="1" ht="13.5" hidden="1" customHeight="1" x14ac:dyDescent="0.15">
      <c r="A12" s="36" t="s">
        <v>86</v>
      </c>
      <c r="B12" s="37"/>
      <c r="C12" s="37"/>
      <c r="D12" s="37"/>
      <c r="E12" s="37">
        <f t="shared" si="0"/>
        <v>0</v>
      </c>
      <c r="F12" s="37"/>
      <c r="G12" s="37"/>
      <c r="H12" s="37">
        <f t="shared" si="1"/>
        <v>0</v>
      </c>
      <c r="I12" s="37"/>
      <c r="J12" s="37">
        <v>0</v>
      </c>
      <c r="K12" s="37">
        <f t="shared" si="2"/>
        <v>0</v>
      </c>
    </row>
    <row r="13" spans="1:11" s="48" customFormat="1" ht="12" customHeight="1" x14ac:dyDescent="0.15">
      <c r="A13" s="36" t="s">
        <v>205</v>
      </c>
      <c r="B13" s="37">
        <f>SUM(B14:B16)</f>
        <v>0</v>
      </c>
      <c r="C13" s="37">
        <f>SUM(C14:C16)</f>
        <v>0</v>
      </c>
      <c r="D13" s="37">
        <f>SUM(D14:D16)</f>
        <v>0</v>
      </c>
      <c r="E13" s="37">
        <f t="shared" si="0"/>
        <v>0</v>
      </c>
      <c r="F13" s="37">
        <f>SUM(F14:F16)</f>
        <v>0</v>
      </c>
      <c r="G13" s="37">
        <f>SUM(G14:G16)</f>
        <v>0</v>
      </c>
      <c r="H13" s="37">
        <f t="shared" si="1"/>
        <v>0</v>
      </c>
      <c r="I13" s="37">
        <f>SUM(I14:I16)</f>
        <v>22689000</v>
      </c>
      <c r="J13" s="37">
        <v>0</v>
      </c>
      <c r="K13" s="37">
        <f t="shared" si="2"/>
        <v>22689000</v>
      </c>
    </row>
    <row r="14" spans="1:11" s="48" customFormat="1" ht="12" customHeight="1" x14ac:dyDescent="0.15">
      <c r="A14" s="36" t="s">
        <v>85</v>
      </c>
      <c r="B14" s="37">
        <v>0</v>
      </c>
      <c r="C14" s="37">
        <v>0</v>
      </c>
      <c r="D14" s="37"/>
      <c r="E14" s="37">
        <f t="shared" si="0"/>
        <v>0</v>
      </c>
      <c r="F14" s="37"/>
      <c r="G14" s="37"/>
      <c r="H14" s="37">
        <f t="shared" si="1"/>
        <v>0</v>
      </c>
      <c r="I14" s="37">
        <f>1910000+9990000</f>
        <v>11900000</v>
      </c>
      <c r="J14" s="37">
        <f>SUM(J15)</f>
        <v>0</v>
      </c>
      <c r="K14" s="37">
        <f t="shared" si="2"/>
        <v>11900000</v>
      </c>
    </row>
    <row r="15" spans="1:11" s="48" customFormat="1" ht="12" customHeight="1" x14ac:dyDescent="0.15">
      <c r="A15" s="36" t="s">
        <v>158</v>
      </c>
      <c r="B15" s="37">
        <v>0</v>
      </c>
      <c r="C15" s="37">
        <v>0</v>
      </c>
      <c r="D15" s="37"/>
      <c r="E15" s="37">
        <f t="shared" si="0"/>
        <v>0</v>
      </c>
      <c r="F15" s="37"/>
      <c r="G15" s="37"/>
      <c r="H15" s="37">
        <f t="shared" si="1"/>
        <v>0</v>
      </c>
      <c r="I15" s="37">
        <v>9418000</v>
      </c>
      <c r="J15" s="37">
        <v>0</v>
      </c>
      <c r="K15" s="37">
        <f t="shared" si="2"/>
        <v>9418000</v>
      </c>
    </row>
    <row r="16" spans="1:11" s="48" customFormat="1" ht="12" customHeight="1" x14ac:dyDescent="0.15">
      <c r="A16" s="36" t="s">
        <v>84</v>
      </c>
      <c r="B16" s="37">
        <v>0</v>
      </c>
      <c r="C16" s="37">
        <v>0</v>
      </c>
      <c r="D16" s="37"/>
      <c r="E16" s="37">
        <f t="shared" si="0"/>
        <v>0</v>
      </c>
      <c r="F16" s="37"/>
      <c r="G16" s="37"/>
      <c r="H16" s="37">
        <f t="shared" si="1"/>
        <v>0</v>
      </c>
      <c r="I16" s="37">
        <f>390000+981000</f>
        <v>1371000</v>
      </c>
      <c r="J16" s="37">
        <f>SUM(J17,J19)</f>
        <v>0</v>
      </c>
      <c r="K16" s="37">
        <f t="shared" si="2"/>
        <v>1371000</v>
      </c>
    </row>
    <row r="17" spans="1:14" s="48" customFormat="1" ht="12" customHeight="1" x14ac:dyDescent="0.15">
      <c r="A17" s="36" t="s">
        <v>206</v>
      </c>
      <c r="B17" s="37">
        <f>SUM(B18,B25,B29)</f>
        <v>2299400</v>
      </c>
      <c r="C17" s="37">
        <f>SUM(C18,C25,C29)</f>
        <v>0</v>
      </c>
      <c r="D17" s="37">
        <f>SUM(D18,D25,D29)</f>
        <v>0</v>
      </c>
      <c r="E17" s="37">
        <f t="shared" si="0"/>
        <v>2299400</v>
      </c>
      <c r="F17" s="37">
        <f>+F18+F25+F29+F32</f>
        <v>36368511</v>
      </c>
      <c r="G17" s="37">
        <f>SUM(G18,G25,G29)</f>
        <v>0</v>
      </c>
      <c r="H17" s="37">
        <f>SUM(F17:G17)</f>
        <v>36368511</v>
      </c>
      <c r="I17" s="37">
        <f>SUM(I18,I25,I29)</f>
        <v>0</v>
      </c>
      <c r="J17" s="37">
        <v>0</v>
      </c>
      <c r="K17" s="37">
        <f>SUM(E17,H17,I17,J17)</f>
        <v>38667911</v>
      </c>
    </row>
    <row r="18" spans="1:14" s="48" customFormat="1" ht="12" customHeight="1" x14ac:dyDescent="0.15">
      <c r="A18" s="36" t="s">
        <v>161</v>
      </c>
      <c r="B18" s="37">
        <f>SUM(B19:B24)</f>
        <v>2299400</v>
      </c>
      <c r="C18" s="37">
        <f>SUM(C19:C24)</f>
        <v>0</v>
      </c>
      <c r="D18" s="37">
        <f>SUM(D19:D24)</f>
        <v>0</v>
      </c>
      <c r="E18" s="37">
        <f t="shared" si="0"/>
        <v>2299400</v>
      </c>
      <c r="F18" s="37">
        <f>SUM(F19:F23)</f>
        <v>15240145</v>
      </c>
      <c r="G18" s="37">
        <f>SUM(G19:G24)</f>
        <v>0</v>
      </c>
      <c r="H18" s="37">
        <f>SUM(F18:G18)</f>
        <v>15240145</v>
      </c>
      <c r="I18" s="37">
        <f>SUM(I19:I24)</f>
        <v>0</v>
      </c>
      <c r="J18" s="37">
        <v>0</v>
      </c>
      <c r="K18" s="37">
        <f>SUM(E18,H18,I18,J18)</f>
        <v>17539545</v>
      </c>
      <c r="L18" s="78"/>
    </row>
    <row r="19" spans="1:14" s="48" customFormat="1" ht="12" customHeight="1" x14ac:dyDescent="0.15">
      <c r="A19" s="36" t="s">
        <v>164</v>
      </c>
      <c r="B19" s="37">
        <v>1200000</v>
      </c>
      <c r="C19" s="37">
        <v>0</v>
      </c>
      <c r="D19" s="37"/>
      <c r="E19" s="37">
        <f t="shared" si="0"/>
        <v>1200000</v>
      </c>
      <c r="F19" s="37">
        <v>0</v>
      </c>
      <c r="G19" s="37"/>
      <c r="H19" s="37">
        <f t="shared" si="1"/>
        <v>0</v>
      </c>
      <c r="I19" s="37">
        <v>0</v>
      </c>
      <c r="J19" s="37">
        <v>0</v>
      </c>
      <c r="K19" s="37">
        <f t="shared" si="2"/>
        <v>1200000</v>
      </c>
      <c r="L19" s="78"/>
    </row>
    <row r="20" spans="1:14" s="48" customFormat="1" ht="12" customHeight="1" x14ac:dyDescent="0.15">
      <c r="A20" s="36" t="s">
        <v>165</v>
      </c>
      <c r="B20" s="37">
        <v>385000</v>
      </c>
      <c r="C20" s="37">
        <v>0</v>
      </c>
      <c r="D20" s="37"/>
      <c r="E20" s="37">
        <f t="shared" si="0"/>
        <v>385000</v>
      </c>
      <c r="F20" s="37">
        <v>0</v>
      </c>
      <c r="G20" s="37"/>
      <c r="H20" s="37">
        <f t="shared" si="1"/>
        <v>0</v>
      </c>
      <c r="I20" s="37">
        <v>0</v>
      </c>
      <c r="J20" s="37">
        <f>SUM(J21,J28,J37,J40)</f>
        <v>0</v>
      </c>
      <c r="K20" s="37">
        <f t="shared" si="2"/>
        <v>385000</v>
      </c>
      <c r="L20" s="78"/>
    </row>
    <row r="21" spans="1:14" s="48" customFormat="1" ht="12" customHeight="1" x14ac:dyDescent="0.15">
      <c r="A21" s="36" t="s">
        <v>166</v>
      </c>
      <c r="B21" s="37">
        <v>707000</v>
      </c>
      <c r="C21" s="37">
        <v>0</v>
      </c>
      <c r="D21" s="37"/>
      <c r="E21" s="37">
        <f t="shared" si="0"/>
        <v>707000</v>
      </c>
      <c r="F21" s="37">
        <v>0</v>
      </c>
      <c r="G21" s="37"/>
      <c r="H21" s="37">
        <f t="shared" si="1"/>
        <v>0</v>
      </c>
      <c r="I21" s="37">
        <v>0</v>
      </c>
      <c r="J21" s="37">
        <v>0</v>
      </c>
      <c r="K21" s="37">
        <f t="shared" si="2"/>
        <v>707000</v>
      </c>
      <c r="L21" s="78"/>
    </row>
    <row r="22" spans="1:14" s="48" customFormat="1" ht="12" customHeight="1" x14ac:dyDescent="0.15">
      <c r="A22" s="36" t="s">
        <v>167</v>
      </c>
      <c r="B22" s="37">
        <v>7400</v>
      </c>
      <c r="C22" s="37">
        <v>0</v>
      </c>
      <c r="D22" s="37"/>
      <c r="E22" s="37">
        <f t="shared" ref="E22:E41" si="3">SUM(B22:D22)</f>
        <v>7400</v>
      </c>
      <c r="F22" s="37">
        <v>0</v>
      </c>
      <c r="G22" s="37"/>
      <c r="H22" s="37">
        <f t="shared" si="1"/>
        <v>0</v>
      </c>
      <c r="I22" s="37">
        <v>0</v>
      </c>
      <c r="J22" s="37">
        <v>0</v>
      </c>
      <c r="K22" s="37">
        <f t="shared" si="2"/>
        <v>7400</v>
      </c>
    </row>
    <row r="23" spans="1:14" s="48" customFormat="1" ht="12" customHeight="1" x14ac:dyDescent="0.15">
      <c r="A23" s="36" t="s">
        <v>168</v>
      </c>
      <c r="B23" s="37">
        <v>0</v>
      </c>
      <c r="C23" s="37">
        <v>0</v>
      </c>
      <c r="D23" s="37"/>
      <c r="E23" s="37">
        <f t="shared" si="3"/>
        <v>0</v>
      </c>
      <c r="F23" s="37">
        <v>15240145</v>
      </c>
      <c r="G23" s="37"/>
      <c r="H23" s="37">
        <f>SUM(F23:G23)</f>
        <v>15240145</v>
      </c>
      <c r="I23" s="37">
        <v>0</v>
      </c>
      <c r="J23" s="37">
        <v>0</v>
      </c>
      <c r="K23" s="37">
        <f>SUM(E23,H23,I23,J23)</f>
        <v>15240145</v>
      </c>
    </row>
    <row r="24" spans="1:14" s="48" customFormat="1" ht="12" hidden="1" customHeight="1" x14ac:dyDescent="0.15">
      <c r="A24" s="36"/>
      <c r="B24" s="37"/>
      <c r="C24" s="37"/>
      <c r="D24" s="37"/>
      <c r="E24" s="37">
        <f t="shared" si="3"/>
        <v>0</v>
      </c>
      <c r="F24" s="37"/>
      <c r="G24" s="37"/>
      <c r="H24" s="37">
        <f t="shared" si="1"/>
        <v>0</v>
      </c>
      <c r="I24" s="37"/>
      <c r="J24" s="37">
        <v>0</v>
      </c>
      <c r="K24" s="37">
        <f t="shared" si="2"/>
        <v>0</v>
      </c>
    </row>
    <row r="25" spans="1:14" s="48" customFormat="1" ht="12" customHeight="1" x14ac:dyDescent="0.15">
      <c r="A25" s="36" t="s">
        <v>160</v>
      </c>
      <c r="B25" s="37">
        <f>SUM(B26:B28)</f>
        <v>0</v>
      </c>
      <c r="C25" s="37">
        <f>SUM(C26:C28)</f>
        <v>0</v>
      </c>
      <c r="D25" s="37">
        <f>SUM(D26:D28)</f>
        <v>0</v>
      </c>
      <c r="E25" s="37">
        <f t="shared" si="3"/>
        <v>0</v>
      </c>
      <c r="F25" s="37">
        <f>SUM(F26:F28)</f>
        <v>1277750</v>
      </c>
      <c r="G25" s="37">
        <f>SUM(G26:G28)</f>
        <v>0</v>
      </c>
      <c r="H25" s="37">
        <f t="shared" si="1"/>
        <v>1277750</v>
      </c>
      <c r="I25" s="37">
        <f>SUM(I26:I28)</f>
        <v>0</v>
      </c>
      <c r="J25" s="37">
        <v>0</v>
      </c>
      <c r="K25" s="37">
        <f t="shared" si="2"/>
        <v>1277750</v>
      </c>
    </row>
    <row r="26" spans="1:14" s="48" customFormat="1" ht="12" customHeight="1" x14ac:dyDescent="0.15">
      <c r="A26" s="36" t="s">
        <v>163</v>
      </c>
      <c r="B26" s="37">
        <v>0</v>
      </c>
      <c r="C26" s="37">
        <v>0</v>
      </c>
      <c r="D26" s="37"/>
      <c r="E26" s="37">
        <f t="shared" si="3"/>
        <v>0</v>
      </c>
      <c r="F26" s="37">
        <v>998600</v>
      </c>
      <c r="G26" s="37"/>
      <c r="H26" s="37">
        <f t="shared" si="1"/>
        <v>998600</v>
      </c>
      <c r="I26" s="37">
        <v>0</v>
      </c>
      <c r="J26" s="37">
        <v>0</v>
      </c>
      <c r="K26" s="37">
        <f t="shared" si="2"/>
        <v>998600</v>
      </c>
    </row>
    <row r="27" spans="1:14" s="48" customFormat="1" ht="12" customHeight="1" x14ac:dyDescent="0.15">
      <c r="A27" s="36" t="s">
        <v>212</v>
      </c>
      <c r="B27" s="37">
        <v>0</v>
      </c>
      <c r="C27" s="37">
        <v>0</v>
      </c>
      <c r="D27" s="37"/>
      <c r="E27" s="37">
        <f t="shared" si="3"/>
        <v>0</v>
      </c>
      <c r="F27" s="37">
        <f>276650+2500</f>
        <v>279150</v>
      </c>
      <c r="G27" s="37"/>
      <c r="H27" s="37">
        <f>SUM(F27:G27)</f>
        <v>279150</v>
      </c>
      <c r="I27" s="37">
        <v>0</v>
      </c>
      <c r="J27" s="37">
        <v>0</v>
      </c>
      <c r="K27" s="37">
        <f t="shared" si="2"/>
        <v>279150</v>
      </c>
    </row>
    <row r="28" spans="1:14" s="48" customFormat="1" ht="13.5" hidden="1" customHeight="1" x14ac:dyDescent="0.15">
      <c r="A28" s="36"/>
      <c r="B28" s="37">
        <v>0</v>
      </c>
      <c r="C28" s="37">
        <v>0</v>
      </c>
      <c r="D28" s="37"/>
      <c r="E28" s="37">
        <f t="shared" si="3"/>
        <v>0</v>
      </c>
      <c r="F28" s="37"/>
      <c r="G28" s="37"/>
      <c r="H28" s="37">
        <f t="shared" si="1"/>
        <v>0</v>
      </c>
      <c r="I28" s="37">
        <v>0</v>
      </c>
      <c r="J28" s="37">
        <v>0</v>
      </c>
      <c r="K28" s="37">
        <f t="shared" si="2"/>
        <v>0</v>
      </c>
    </row>
    <row r="29" spans="1:14" s="48" customFormat="1" ht="12" customHeight="1" x14ac:dyDescent="0.15">
      <c r="A29" s="36" t="s">
        <v>162</v>
      </c>
      <c r="B29" s="37">
        <f>SUM(B30:B31)</f>
        <v>0</v>
      </c>
      <c r="C29" s="37">
        <f>SUM(C30:C31)</f>
        <v>0</v>
      </c>
      <c r="D29" s="37">
        <f>SUM(D30:D31)</f>
        <v>0</v>
      </c>
      <c r="E29" s="37">
        <f t="shared" si="3"/>
        <v>0</v>
      </c>
      <c r="F29" s="37">
        <f>SUM(F30:F31)</f>
        <v>19532000</v>
      </c>
      <c r="G29" s="37">
        <f>SUM(G30:G31)</f>
        <v>0</v>
      </c>
      <c r="H29" s="37">
        <f t="shared" si="1"/>
        <v>19532000</v>
      </c>
      <c r="I29" s="37">
        <f>SUM(I30:I31)</f>
        <v>0</v>
      </c>
      <c r="J29" s="37">
        <v>0</v>
      </c>
      <c r="K29" s="37">
        <f t="shared" si="2"/>
        <v>19532000</v>
      </c>
    </row>
    <row r="30" spans="1:14" s="48" customFormat="1" ht="12" customHeight="1" x14ac:dyDescent="0.15">
      <c r="A30" s="36" t="s">
        <v>209</v>
      </c>
      <c r="B30" s="37">
        <v>0</v>
      </c>
      <c r="C30" s="37">
        <v>0</v>
      </c>
      <c r="D30" s="37"/>
      <c r="E30" s="37">
        <f t="shared" si="3"/>
        <v>0</v>
      </c>
      <c r="F30" s="37">
        <v>19532000</v>
      </c>
      <c r="G30" s="37"/>
      <c r="H30" s="37">
        <f t="shared" si="1"/>
        <v>19532000</v>
      </c>
      <c r="I30" s="37">
        <v>0</v>
      </c>
      <c r="J30" s="37">
        <v>0</v>
      </c>
      <c r="K30" s="37">
        <f t="shared" si="2"/>
        <v>19532000</v>
      </c>
    </row>
    <row r="31" spans="1:14" s="48" customFormat="1" ht="0.75" hidden="1" customHeight="1" x14ac:dyDescent="0.15">
      <c r="A31" s="36"/>
      <c r="B31" s="37">
        <v>0</v>
      </c>
      <c r="C31" s="37">
        <v>0</v>
      </c>
      <c r="D31" s="37"/>
      <c r="E31" s="37">
        <f t="shared" si="3"/>
        <v>0</v>
      </c>
      <c r="F31" s="37">
        <v>0</v>
      </c>
      <c r="G31" s="37"/>
      <c r="H31" s="37">
        <f t="shared" si="1"/>
        <v>0</v>
      </c>
      <c r="I31" s="37">
        <v>0</v>
      </c>
      <c r="J31" s="37">
        <v>0</v>
      </c>
      <c r="K31" s="37">
        <f t="shared" ref="K31:K36" si="4">SUM(E31,H31,I31,J31)</f>
        <v>0</v>
      </c>
    </row>
    <row r="32" spans="1:14" s="48" customFormat="1" ht="12" customHeight="1" x14ac:dyDescent="0.15">
      <c r="A32" s="36" t="s">
        <v>226</v>
      </c>
      <c r="B32" s="37">
        <v>0</v>
      </c>
      <c r="C32" s="37">
        <v>0</v>
      </c>
      <c r="D32" s="37"/>
      <c r="E32" s="37">
        <f t="shared" si="3"/>
        <v>0</v>
      </c>
      <c r="F32" s="37">
        <v>318616</v>
      </c>
      <c r="G32" s="37"/>
      <c r="H32" s="37">
        <f t="shared" si="1"/>
        <v>318616</v>
      </c>
      <c r="I32" s="37">
        <v>0</v>
      </c>
      <c r="J32" s="37">
        <v>0</v>
      </c>
      <c r="K32" s="37">
        <f t="shared" si="4"/>
        <v>318616</v>
      </c>
      <c r="N32" s="78"/>
    </row>
    <row r="33" spans="1:16" s="48" customFormat="1" ht="12" customHeight="1" x14ac:dyDescent="0.15">
      <c r="A33" s="36" t="s">
        <v>223</v>
      </c>
      <c r="B33" s="37">
        <f>+B34</f>
        <v>0</v>
      </c>
      <c r="C33" s="37">
        <f>+C34</f>
        <v>0</v>
      </c>
      <c r="D33" s="37"/>
      <c r="E33" s="37">
        <f>SUM(B33:C33)</f>
        <v>0</v>
      </c>
      <c r="F33" s="37">
        <f>+F34</f>
        <v>0</v>
      </c>
      <c r="G33" s="37"/>
      <c r="H33" s="37">
        <f t="shared" si="1"/>
        <v>0</v>
      </c>
      <c r="I33" s="37">
        <v>0</v>
      </c>
      <c r="J33" s="37">
        <v>0</v>
      </c>
      <c r="K33" s="37">
        <f t="shared" si="4"/>
        <v>0</v>
      </c>
    </row>
    <row r="34" spans="1:16" s="48" customFormat="1" ht="12" customHeight="1" x14ac:dyDescent="0.15">
      <c r="A34" s="36" t="s">
        <v>221</v>
      </c>
      <c r="B34" s="37">
        <v>0</v>
      </c>
      <c r="C34" s="37">
        <v>0</v>
      </c>
      <c r="D34" s="37"/>
      <c r="E34" s="37">
        <f>SUM(B34:C34)</f>
        <v>0</v>
      </c>
      <c r="F34" s="37">
        <v>0</v>
      </c>
      <c r="G34" s="37"/>
      <c r="H34" s="37">
        <f t="shared" si="1"/>
        <v>0</v>
      </c>
      <c r="I34" s="37">
        <v>0</v>
      </c>
      <c r="J34" s="37">
        <v>0</v>
      </c>
      <c r="K34" s="37">
        <f t="shared" si="4"/>
        <v>0</v>
      </c>
      <c r="M34" s="78"/>
    </row>
    <row r="35" spans="1:16" s="48" customFormat="1" ht="12" customHeight="1" x14ac:dyDescent="0.15">
      <c r="A35" s="36" t="s">
        <v>224</v>
      </c>
      <c r="B35" s="37">
        <f>+B36</f>
        <v>0</v>
      </c>
      <c r="C35" s="37">
        <f>+C36</f>
        <v>0</v>
      </c>
      <c r="D35" s="37"/>
      <c r="E35" s="37">
        <f>SUM(B35:C35)</f>
        <v>0</v>
      </c>
      <c r="F35" s="37">
        <f>+F36</f>
        <v>1253461</v>
      </c>
      <c r="G35" s="37"/>
      <c r="H35" s="37">
        <f t="shared" si="1"/>
        <v>1253461</v>
      </c>
      <c r="I35" s="37">
        <v>0</v>
      </c>
      <c r="J35" s="37">
        <v>0</v>
      </c>
      <c r="K35" s="37">
        <f t="shared" si="4"/>
        <v>1253461</v>
      </c>
      <c r="M35" s="78"/>
    </row>
    <row r="36" spans="1:16" s="48" customFormat="1" ht="12" customHeight="1" x14ac:dyDescent="0.15">
      <c r="A36" s="36" t="s">
        <v>222</v>
      </c>
      <c r="B36" s="37">
        <v>0</v>
      </c>
      <c r="C36" s="37">
        <v>0</v>
      </c>
      <c r="D36" s="37"/>
      <c r="E36" s="37">
        <f>SUM(B36:C36)</f>
        <v>0</v>
      </c>
      <c r="F36" s="37">
        <f>361000+892461</f>
        <v>1253461</v>
      </c>
      <c r="G36" s="37"/>
      <c r="H36" s="37">
        <f t="shared" si="1"/>
        <v>1253461</v>
      </c>
      <c r="I36" s="37">
        <v>0</v>
      </c>
      <c r="J36" s="37">
        <v>0</v>
      </c>
      <c r="K36" s="37">
        <f t="shared" si="4"/>
        <v>1253461</v>
      </c>
    </row>
    <row r="37" spans="1:16" s="48" customFormat="1" ht="12" customHeight="1" x14ac:dyDescent="0.15">
      <c r="A37" s="36" t="s">
        <v>225</v>
      </c>
      <c r="B37" s="37">
        <f>SUM(B38:B38)</f>
        <v>0</v>
      </c>
      <c r="C37" s="37">
        <f>SUM(C38:C38)</f>
        <v>0</v>
      </c>
      <c r="D37" s="37">
        <f>SUM(D38:D38)</f>
        <v>0</v>
      </c>
      <c r="E37" s="37">
        <f t="shared" si="3"/>
        <v>0</v>
      </c>
      <c r="F37" s="37">
        <f>SUM(F38:F38)</f>
        <v>0</v>
      </c>
      <c r="G37" s="37">
        <f>SUM(G38:G38)</f>
        <v>0</v>
      </c>
      <c r="H37" s="37">
        <f t="shared" si="1"/>
        <v>0</v>
      </c>
      <c r="I37" s="37">
        <f>SUM(I38:I38)</f>
        <v>0</v>
      </c>
      <c r="J37" s="37">
        <v>0</v>
      </c>
      <c r="K37" s="37">
        <f t="shared" si="2"/>
        <v>0</v>
      </c>
      <c r="N37" s="78"/>
    </row>
    <row r="38" spans="1:16" s="48" customFormat="1" ht="12" customHeight="1" x14ac:dyDescent="0.15">
      <c r="A38" s="36" t="s">
        <v>159</v>
      </c>
      <c r="B38" s="37">
        <v>0</v>
      </c>
      <c r="C38" s="37">
        <v>0</v>
      </c>
      <c r="D38" s="37"/>
      <c r="E38" s="37">
        <f t="shared" si="3"/>
        <v>0</v>
      </c>
      <c r="F38" s="37">
        <v>0</v>
      </c>
      <c r="G38" s="37"/>
      <c r="H38" s="37">
        <f t="shared" si="1"/>
        <v>0</v>
      </c>
      <c r="I38" s="37">
        <v>0</v>
      </c>
      <c r="J38" s="37">
        <v>0</v>
      </c>
      <c r="K38" s="37">
        <f t="shared" si="2"/>
        <v>0</v>
      </c>
    </row>
    <row r="39" spans="1:16" s="48" customFormat="1" ht="12" customHeight="1" x14ac:dyDescent="0.15">
      <c r="A39" s="36" t="s">
        <v>237</v>
      </c>
      <c r="B39" s="37">
        <f>SUM(B40:B42)</f>
        <v>0</v>
      </c>
      <c r="C39" s="37">
        <f>SUM(C40:C42)</f>
        <v>0</v>
      </c>
      <c r="D39" s="37">
        <f>SUM(D40:D42)</f>
        <v>0</v>
      </c>
      <c r="E39" s="37">
        <f t="shared" si="3"/>
        <v>0</v>
      </c>
      <c r="F39" s="37">
        <f>SUM(F40:F42)</f>
        <v>5000</v>
      </c>
      <c r="G39" s="37">
        <f>SUM(G40:G42)</f>
        <v>0</v>
      </c>
      <c r="H39" s="37">
        <f>SUM(F39:G39)</f>
        <v>5000</v>
      </c>
      <c r="I39" s="37">
        <f>SUM(I40:I42)</f>
        <v>12135</v>
      </c>
      <c r="J39" s="37">
        <v>0</v>
      </c>
      <c r="K39" s="37">
        <f>SUM(E39,H39,I39,J39)</f>
        <v>17135</v>
      </c>
    </row>
    <row r="40" spans="1:16" s="48" customFormat="1" ht="12.75" hidden="1" customHeight="1" x14ac:dyDescent="0.15">
      <c r="A40" s="36" t="s">
        <v>146</v>
      </c>
      <c r="B40" s="37"/>
      <c r="C40" s="37"/>
      <c r="D40" s="37"/>
      <c r="E40" s="37">
        <f t="shared" si="3"/>
        <v>0</v>
      </c>
      <c r="F40" s="37"/>
      <c r="G40" s="37"/>
      <c r="H40" s="37">
        <f>SUM(F40:G40)</f>
        <v>0</v>
      </c>
      <c r="I40" s="37"/>
      <c r="J40" s="37">
        <f>SUM(J42:J42)</f>
        <v>0</v>
      </c>
      <c r="K40" s="37">
        <f>SUM(E40,H40,I40,J40)</f>
        <v>0</v>
      </c>
    </row>
    <row r="41" spans="1:16" s="48" customFormat="1" ht="12" customHeight="1" x14ac:dyDescent="0.15">
      <c r="A41" s="36" t="s">
        <v>228</v>
      </c>
      <c r="B41" s="37">
        <v>0</v>
      </c>
      <c r="C41" s="37">
        <v>0</v>
      </c>
      <c r="D41" s="37"/>
      <c r="E41" s="37">
        <f t="shared" si="3"/>
        <v>0</v>
      </c>
      <c r="F41" s="37">
        <v>0</v>
      </c>
      <c r="G41" s="37"/>
      <c r="H41" s="37">
        <f>SUM(F41:G41)</f>
        <v>0</v>
      </c>
      <c r="I41" s="37">
        <v>58</v>
      </c>
      <c r="J41" s="37">
        <v>0</v>
      </c>
      <c r="K41" s="37">
        <f>SUM(E41,H41,I41,J41)</f>
        <v>58</v>
      </c>
    </row>
    <row r="42" spans="1:16" s="48" customFormat="1" ht="12" customHeight="1" x14ac:dyDescent="0.15">
      <c r="A42" s="36" t="s">
        <v>147</v>
      </c>
      <c r="B42" s="37">
        <v>0</v>
      </c>
      <c r="C42" s="37">
        <v>0</v>
      </c>
      <c r="D42" s="37"/>
      <c r="E42" s="37">
        <f>SUM(B42:D42)</f>
        <v>0</v>
      </c>
      <c r="F42" s="37">
        <v>5000</v>
      </c>
      <c r="G42" s="37"/>
      <c r="H42" s="37">
        <f t="shared" si="1"/>
        <v>5000</v>
      </c>
      <c r="I42" s="37">
        <v>12077</v>
      </c>
      <c r="J42" s="37">
        <v>0</v>
      </c>
      <c r="K42" s="37">
        <f t="shared" si="2"/>
        <v>17077</v>
      </c>
      <c r="M42" s="78"/>
      <c r="P42" s="78"/>
    </row>
    <row r="43" spans="1:16" s="48" customFormat="1" ht="12" customHeight="1" x14ac:dyDescent="0.15">
      <c r="A43" s="37" t="s">
        <v>124</v>
      </c>
      <c r="B43" s="34">
        <f>SUM(B9,B11,B13,B17,B37,B39)</f>
        <v>2299400</v>
      </c>
      <c r="C43" s="34">
        <f>SUM(C9,C11,C13,C17,C37,C39)</f>
        <v>0</v>
      </c>
      <c r="D43" s="34">
        <f>SUM(D9,D11,D13,D17,D37,D39)</f>
        <v>0</v>
      </c>
      <c r="E43" s="34">
        <f>SUM(B43:D43)</f>
        <v>2299400</v>
      </c>
      <c r="F43" s="34">
        <f>SUM(F9,F11,F13,F17,F37,F39,F33,F35)</f>
        <v>37626972</v>
      </c>
      <c r="G43" s="34">
        <f>SUM(G9,G11,G13,G17,G37,G39)</f>
        <v>0</v>
      </c>
      <c r="H43" s="34">
        <f>SUM(F43:G43)</f>
        <v>37626972</v>
      </c>
      <c r="I43" s="34">
        <f>SUM(I9,I11,I13,I17,I37,I39)</f>
        <v>22777142</v>
      </c>
      <c r="J43" s="34">
        <f>SUM(J9,J11,J13,J17,J37,J39)</f>
        <v>0</v>
      </c>
      <c r="K43" s="34">
        <f>SUM(K9,K11,K13,K17,K33,K35,K37,K39)</f>
        <v>62703514</v>
      </c>
      <c r="M43" s="78"/>
    </row>
    <row r="44" spans="1:16" s="48" customFormat="1" ht="12" customHeight="1" x14ac:dyDescent="0.15">
      <c r="A44" s="37" t="s">
        <v>123</v>
      </c>
      <c r="B44" s="37"/>
      <c r="C44" s="37"/>
      <c r="D44" s="37"/>
      <c r="E44" s="37"/>
      <c r="F44" s="38"/>
      <c r="G44" s="37"/>
      <c r="H44" s="37"/>
      <c r="I44" s="37"/>
      <c r="J44" s="37"/>
      <c r="K44" s="37"/>
    </row>
    <row r="45" spans="1:16" s="48" customFormat="1" ht="12" customHeight="1" x14ac:dyDescent="0.15">
      <c r="A45" s="36" t="s">
        <v>82</v>
      </c>
      <c r="B45" s="37">
        <f>SUM(B46:B62)</f>
        <v>14878778</v>
      </c>
      <c r="C45" s="37">
        <f>SUM(C46:C62)</f>
        <v>598976</v>
      </c>
      <c r="D45" s="37">
        <f>SUM(D46:D62)</f>
        <v>0</v>
      </c>
      <c r="E45" s="37">
        <f t="shared" ref="E45:E62" si="5">SUM(B45:D45)</f>
        <v>15477754</v>
      </c>
      <c r="F45" s="37">
        <f>SUM(F46:F62)</f>
        <v>25219287</v>
      </c>
      <c r="G45" s="37">
        <f>SUM(G46:G62)</f>
        <v>0</v>
      </c>
      <c r="H45" s="37">
        <f>SUM(F45:G45)</f>
        <v>25219287</v>
      </c>
      <c r="I45" s="37">
        <f>SUM(I46:I62)</f>
        <v>0</v>
      </c>
      <c r="J45" s="37">
        <f>J46+J55</f>
        <v>0</v>
      </c>
      <c r="K45" s="37">
        <f>SUM(E45,H45,I45,J45)</f>
        <v>40697041</v>
      </c>
    </row>
    <row r="46" spans="1:16" s="48" customFormat="1" ht="12" customHeight="1" x14ac:dyDescent="0.15">
      <c r="A46" s="36" t="s">
        <v>169</v>
      </c>
      <c r="B46" s="37">
        <v>0</v>
      </c>
      <c r="C46" s="37"/>
      <c r="D46" s="37"/>
      <c r="E46" s="37">
        <f t="shared" si="5"/>
        <v>0</v>
      </c>
      <c r="F46" s="37">
        <v>7200</v>
      </c>
      <c r="G46" s="37"/>
      <c r="H46" s="37">
        <f>SUM(F46:G46)</f>
        <v>7200</v>
      </c>
      <c r="I46" s="37">
        <v>0</v>
      </c>
      <c r="J46" s="37">
        <f>SUM(J50:J54)</f>
        <v>0</v>
      </c>
      <c r="K46" s="37">
        <f t="shared" ref="K46:K79" si="6">SUM(E46,H46,I46,J46)</f>
        <v>7200</v>
      </c>
      <c r="M46" s="78"/>
    </row>
    <row r="47" spans="1:16" s="48" customFormat="1" ht="12" customHeight="1" x14ac:dyDescent="0.15">
      <c r="A47" s="36" t="s">
        <v>81</v>
      </c>
      <c r="B47" s="37">
        <v>4352560</v>
      </c>
      <c r="C47" s="37">
        <f>128220+45340</f>
        <v>173560</v>
      </c>
      <c r="D47" s="37"/>
      <c r="E47" s="37">
        <f t="shared" si="5"/>
        <v>4526120</v>
      </c>
      <c r="F47" s="37">
        <v>5985653</v>
      </c>
      <c r="G47" s="37"/>
      <c r="H47" s="37">
        <f>SUM(F47:G47)</f>
        <v>5985653</v>
      </c>
      <c r="I47" s="37">
        <v>0</v>
      </c>
      <c r="J47" s="37">
        <v>0</v>
      </c>
      <c r="K47" s="37">
        <f t="shared" si="6"/>
        <v>10511773</v>
      </c>
    </row>
    <row r="48" spans="1:16" s="48" customFormat="1" ht="12" customHeight="1" x14ac:dyDescent="0.15">
      <c r="A48" s="36" t="s">
        <v>80</v>
      </c>
      <c r="B48" s="37">
        <v>196706</v>
      </c>
      <c r="C48" s="37">
        <v>0</v>
      </c>
      <c r="D48" s="37"/>
      <c r="E48" s="37">
        <f t="shared" si="5"/>
        <v>196706</v>
      </c>
      <c r="F48" s="37">
        <v>73307</v>
      </c>
      <c r="G48" s="37"/>
      <c r="H48" s="37">
        <f t="shared" ref="H48:H62" si="7">SUM(F48:G48)</f>
        <v>73307</v>
      </c>
      <c r="I48" s="37">
        <v>0</v>
      </c>
      <c r="J48" s="37">
        <v>0</v>
      </c>
      <c r="K48" s="37">
        <f t="shared" si="6"/>
        <v>270013</v>
      </c>
    </row>
    <row r="49" spans="1:13" s="48" customFormat="1" ht="12" customHeight="1" x14ac:dyDescent="0.15">
      <c r="A49" s="36" t="s">
        <v>231</v>
      </c>
      <c r="B49" s="37">
        <v>0</v>
      </c>
      <c r="C49" s="37">
        <v>0</v>
      </c>
      <c r="D49" s="37"/>
      <c r="E49" s="37">
        <f t="shared" si="5"/>
        <v>0</v>
      </c>
      <c r="F49" s="37">
        <v>0</v>
      </c>
      <c r="G49" s="37"/>
      <c r="H49" s="37">
        <f t="shared" si="7"/>
        <v>0</v>
      </c>
      <c r="I49" s="37">
        <v>0</v>
      </c>
      <c r="J49" s="37">
        <v>0</v>
      </c>
      <c r="K49" s="37">
        <f t="shared" si="6"/>
        <v>0</v>
      </c>
    </row>
    <row r="50" spans="1:13" s="48" customFormat="1" ht="12" customHeight="1" x14ac:dyDescent="0.15">
      <c r="A50" s="36" t="s">
        <v>170</v>
      </c>
      <c r="B50" s="37">
        <v>1185128</v>
      </c>
      <c r="C50" s="37">
        <v>93640</v>
      </c>
      <c r="D50" s="37"/>
      <c r="E50" s="37">
        <f t="shared" si="5"/>
        <v>1278768</v>
      </c>
      <c r="F50" s="37">
        <v>2220795</v>
      </c>
      <c r="G50" s="37"/>
      <c r="H50" s="37">
        <f>SUM(F50:G50)</f>
        <v>2220795</v>
      </c>
      <c r="I50" s="37">
        <v>0</v>
      </c>
      <c r="J50" s="37">
        <v>0</v>
      </c>
      <c r="K50" s="37">
        <f t="shared" si="6"/>
        <v>3499563</v>
      </c>
    </row>
    <row r="51" spans="1:13" s="48" customFormat="1" ht="12" customHeight="1" x14ac:dyDescent="0.15">
      <c r="A51" s="36" t="s">
        <v>171</v>
      </c>
      <c r="B51" s="37">
        <v>7258073</v>
      </c>
      <c r="C51" s="37">
        <v>0</v>
      </c>
      <c r="D51" s="37"/>
      <c r="E51" s="37">
        <f t="shared" si="5"/>
        <v>7258073</v>
      </c>
      <c r="F51" s="37">
        <v>3581734</v>
      </c>
      <c r="G51" s="37"/>
      <c r="H51" s="37">
        <f t="shared" si="7"/>
        <v>3581734</v>
      </c>
      <c r="I51" s="37">
        <v>0</v>
      </c>
      <c r="J51" s="37">
        <v>0</v>
      </c>
      <c r="K51" s="37">
        <f t="shared" si="6"/>
        <v>10839807</v>
      </c>
      <c r="M51" s="78"/>
    </row>
    <row r="52" spans="1:13" s="48" customFormat="1" ht="12" customHeight="1" x14ac:dyDescent="0.15">
      <c r="A52" s="36" t="s">
        <v>172</v>
      </c>
      <c r="B52" s="37">
        <v>560679</v>
      </c>
      <c r="C52" s="37">
        <v>0</v>
      </c>
      <c r="D52" s="37"/>
      <c r="E52" s="37">
        <f t="shared" si="5"/>
        <v>560679</v>
      </c>
      <c r="F52" s="37">
        <v>6675747</v>
      </c>
      <c r="G52" s="37"/>
      <c r="H52" s="37">
        <f t="shared" si="7"/>
        <v>6675747</v>
      </c>
      <c r="I52" s="37">
        <v>0</v>
      </c>
      <c r="J52" s="37">
        <v>0</v>
      </c>
      <c r="K52" s="37">
        <f t="shared" si="6"/>
        <v>7236426</v>
      </c>
    </row>
    <row r="53" spans="1:13" s="48" customFormat="1" ht="12" customHeight="1" x14ac:dyDescent="0.15">
      <c r="A53" s="36" t="s">
        <v>173</v>
      </c>
      <c r="B53" s="37">
        <v>239846</v>
      </c>
      <c r="C53" s="37">
        <v>0</v>
      </c>
      <c r="D53" s="37"/>
      <c r="E53" s="37">
        <f t="shared" si="5"/>
        <v>239846</v>
      </c>
      <c r="F53" s="37">
        <v>2412949</v>
      </c>
      <c r="G53" s="37"/>
      <c r="H53" s="37">
        <f t="shared" si="7"/>
        <v>2412949</v>
      </c>
      <c r="I53" s="37">
        <v>0</v>
      </c>
      <c r="J53" s="37">
        <v>0</v>
      </c>
      <c r="K53" s="37">
        <f t="shared" si="6"/>
        <v>2652795</v>
      </c>
    </row>
    <row r="54" spans="1:13" s="48" customFormat="1" ht="12" customHeight="1" x14ac:dyDescent="0.15">
      <c r="A54" s="36" t="s">
        <v>174</v>
      </c>
      <c r="B54" s="37">
        <v>270000</v>
      </c>
      <c r="C54" s="37">
        <v>0</v>
      </c>
      <c r="D54" s="37"/>
      <c r="E54" s="37">
        <f t="shared" si="5"/>
        <v>270000</v>
      </c>
      <c r="F54" s="37">
        <v>0</v>
      </c>
      <c r="G54" s="37"/>
      <c r="H54" s="37">
        <f t="shared" si="7"/>
        <v>0</v>
      </c>
      <c r="I54" s="37">
        <v>0</v>
      </c>
      <c r="J54" s="37">
        <v>0</v>
      </c>
      <c r="K54" s="37">
        <f t="shared" si="6"/>
        <v>270000</v>
      </c>
    </row>
    <row r="55" spans="1:13" s="48" customFormat="1" ht="12" customHeight="1" x14ac:dyDescent="0.15">
      <c r="A55" s="36" t="s">
        <v>175</v>
      </c>
      <c r="B55" s="37">
        <v>52920</v>
      </c>
      <c r="C55" s="37">
        <v>0</v>
      </c>
      <c r="D55" s="37"/>
      <c r="E55" s="37">
        <f t="shared" si="5"/>
        <v>52920</v>
      </c>
      <c r="F55" s="37">
        <v>46743</v>
      </c>
      <c r="G55" s="37"/>
      <c r="H55" s="37">
        <f t="shared" si="7"/>
        <v>46743</v>
      </c>
      <c r="I55" s="37">
        <v>0</v>
      </c>
      <c r="J55" s="37">
        <f>SUM(J56:J83)</f>
        <v>0</v>
      </c>
      <c r="K55" s="37">
        <f t="shared" si="6"/>
        <v>99663</v>
      </c>
    </row>
    <row r="56" spans="1:13" s="48" customFormat="1" ht="12" customHeight="1" x14ac:dyDescent="0.15">
      <c r="A56" s="36" t="s">
        <v>176</v>
      </c>
      <c r="B56" s="37">
        <v>0</v>
      </c>
      <c r="C56" s="37">
        <f>8208+323352</f>
        <v>331560</v>
      </c>
      <c r="D56" s="37"/>
      <c r="E56" s="37">
        <f t="shared" si="5"/>
        <v>331560</v>
      </c>
      <c r="F56" s="37">
        <f>450+43200</f>
        <v>43650</v>
      </c>
      <c r="G56" s="37"/>
      <c r="H56" s="37">
        <f t="shared" si="7"/>
        <v>43650</v>
      </c>
      <c r="I56" s="37">
        <v>0</v>
      </c>
      <c r="J56" s="37">
        <v>0</v>
      </c>
      <c r="K56" s="37">
        <f t="shared" si="6"/>
        <v>375210</v>
      </c>
    </row>
    <row r="57" spans="1:13" s="48" customFormat="1" ht="12" customHeight="1" x14ac:dyDescent="0.15">
      <c r="A57" s="36" t="s">
        <v>177</v>
      </c>
      <c r="B57" s="37">
        <v>0</v>
      </c>
      <c r="C57" s="37">
        <v>0</v>
      </c>
      <c r="D57" s="37"/>
      <c r="E57" s="37">
        <f t="shared" si="5"/>
        <v>0</v>
      </c>
      <c r="F57" s="37">
        <v>1093399</v>
      </c>
      <c r="G57" s="37"/>
      <c r="H57" s="37">
        <f t="shared" si="7"/>
        <v>1093399</v>
      </c>
      <c r="I57" s="37">
        <v>0</v>
      </c>
      <c r="J57" s="37">
        <v>0</v>
      </c>
      <c r="K57" s="37">
        <f t="shared" si="6"/>
        <v>1093399</v>
      </c>
    </row>
    <row r="58" spans="1:13" s="48" customFormat="1" ht="12" customHeight="1" x14ac:dyDescent="0.15">
      <c r="A58" s="36" t="s">
        <v>79</v>
      </c>
      <c r="B58" s="37">
        <v>646948</v>
      </c>
      <c r="C58" s="37">
        <v>0</v>
      </c>
      <c r="D58" s="37"/>
      <c r="E58" s="37">
        <f t="shared" si="5"/>
        <v>646948</v>
      </c>
      <c r="F58" s="37">
        <v>853305</v>
      </c>
      <c r="G58" s="37"/>
      <c r="H58" s="37">
        <f t="shared" si="7"/>
        <v>853305</v>
      </c>
      <c r="I58" s="37">
        <v>0</v>
      </c>
      <c r="J58" s="37">
        <v>0</v>
      </c>
      <c r="K58" s="37">
        <f t="shared" si="6"/>
        <v>1500253</v>
      </c>
    </row>
    <row r="59" spans="1:13" s="48" customFormat="1" ht="12.75" customHeight="1" x14ac:dyDescent="0.15">
      <c r="A59" s="36" t="s">
        <v>232</v>
      </c>
      <c r="B59" s="37"/>
      <c r="C59" s="37">
        <v>0</v>
      </c>
      <c r="D59" s="37"/>
      <c r="E59" s="37">
        <f t="shared" si="5"/>
        <v>0</v>
      </c>
      <c r="F59" s="37">
        <v>30000</v>
      </c>
      <c r="G59" s="37"/>
      <c r="H59" s="37">
        <f t="shared" si="7"/>
        <v>30000</v>
      </c>
      <c r="I59" s="37">
        <v>0</v>
      </c>
      <c r="J59" s="37">
        <v>0</v>
      </c>
      <c r="K59" s="37">
        <f t="shared" si="6"/>
        <v>30000</v>
      </c>
    </row>
    <row r="60" spans="1:13" s="48" customFormat="1" ht="12.75" customHeight="1" x14ac:dyDescent="0.15">
      <c r="A60" s="36" t="s">
        <v>78</v>
      </c>
      <c r="B60" s="37">
        <v>864</v>
      </c>
      <c r="C60" s="37">
        <v>216</v>
      </c>
      <c r="D60" s="37"/>
      <c r="E60" s="37">
        <f>SUM(B60:D60)</f>
        <v>1080</v>
      </c>
      <c r="F60" s="37">
        <v>1404</v>
      </c>
      <c r="G60" s="37"/>
      <c r="H60" s="37">
        <f t="shared" si="7"/>
        <v>1404</v>
      </c>
      <c r="I60" s="37">
        <v>0</v>
      </c>
      <c r="J60" s="37">
        <v>0</v>
      </c>
      <c r="K60" s="37">
        <f t="shared" si="6"/>
        <v>2484</v>
      </c>
    </row>
    <row r="61" spans="1:13" s="48" customFormat="1" ht="12" customHeight="1" x14ac:dyDescent="0.15">
      <c r="A61" s="36" t="s">
        <v>240</v>
      </c>
      <c r="B61" s="37">
        <v>12618</v>
      </c>
      <c r="C61" s="37">
        <f>2354000-2354000</f>
        <v>0</v>
      </c>
      <c r="D61" s="37"/>
      <c r="E61" s="37">
        <f t="shared" si="5"/>
        <v>12618</v>
      </c>
      <c r="F61" s="37">
        <v>117779</v>
      </c>
      <c r="G61" s="37"/>
      <c r="H61" s="37">
        <f t="shared" si="7"/>
        <v>117779</v>
      </c>
      <c r="I61" s="37">
        <v>0</v>
      </c>
      <c r="J61" s="37">
        <v>0</v>
      </c>
      <c r="K61" s="37">
        <f t="shared" si="6"/>
        <v>130397</v>
      </c>
    </row>
    <row r="62" spans="1:13" s="48" customFormat="1" ht="12.75" customHeight="1" x14ac:dyDescent="0.15">
      <c r="A62" s="36" t="s">
        <v>77</v>
      </c>
      <c r="B62" s="37">
        <v>102436</v>
      </c>
      <c r="C62" s="37">
        <v>0</v>
      </c>
      <c r="D62" s="37"/>
      <c r="E62" s="37">
        <f t="shared" si="5"/>
        <v>102436</v>
      </c>
      <c r="F62" s="37">
        <v>2075622</v>
      </c>
      <c r="G62" s="37"/>
      <c r="H62" s="37">
        <f t="shared" si="7"/>
        <v>2075622</v>
      </c>
      <c r="I62" s="37">
        <v>0</v>
      </c>
      <c r="J62" s="37">
        <v>0</v>
      </c>
      <c r="K62" s="37">
        <f t="shared" si="6"/>
        <v>2178058</v>
      </c>
    </row>
    <row r="63" spans="1:13" s="48" customFormat="1" ht="12.75" customHeight="1" x14ac:dyDescent="0.15">
      <c r="A63" s="36" t="s">
        <v>76</v>
      </c>
      <c r="B63" s="37"/>
      <c r="C63" s="37"/>
      <c r="D63" s="37"/>
      <c r="E63" s="37"/>
      <c r="F63" s="37"/>
      <c r="G63" s="37"/>
      <c r="H63" s="37"/>
      <c r="I63" s="37">
        <f>+I64+I69</f>
        <v>15121077</v>
      </c>
      <c r="J63" s="37">
        <v>0</v>
      </c>
      <c r="K63" s="37">
        <f>SUM(E63,H63,I63,J63)</f>
        <v>15121077</v>
      </c>
    </row>
    <row r="64" spans="1:13" s="48" customFormat="1" ht="12.75" customHeight="1" x14ac:dyDescent="0.15">
      <c r="A64" s="36" t="s">
        <v>75</v>
      </c>
      <c r="B64" s="37"/>
      <c r="C64" s="37"/>
      <c r="D64" s="37"/>
      <c r="E64" s="37"/>
      <c r="F64" s="37"/>
      <c r="G64" s="37"/>
      <c r="H64" s="37"/>
      <c r="I64" s="37">
        <f>SUM(I65:I68)</f>
        <v>3632376</v>
      </c>
      <c r="J64" s="37">
        <v>0</v>
      </c>
      <c r="K64" s="37">
        <f t="shared" si="6"/>
        <v>3632376</v>
      </c>
    </row>
    <row r="65" spans="1:11" s="48" customFormat="1" ht="12.75" customHeight="1" x14ac:dyDescent="0.15">
      <c r="A65" s="36" t="s">
        <v>150</v>
      </c>
      <c r="B65" s="37"/>
      <c r="C65" s="37"/>
      <c r="D65" s="37"/>
      <c r="E65" s="37"/>
      <c r="F65" s="37"/>
      <c r="G65" s="37"/>
      <c r="H65" s="37"/>
      <c r="I65" s="37">
        <v>222740</v>
      </c>
      <c r="J65" s="37">
        <v>0</v>
      </c>
      <c r="K65" s="37">
        <f t="shared" si="6"/>
        <v>222740</v>
      </c>
    </row>
    <row r="66" spans="1:11" s="48" customFormat="1" ht="12.75" customHeight="1" x14ac:dyDescent="0.15">
      <c r="A66" s="36" t="s">
        <v>151</v>
      </c>
      <c r="B66" s="37"/>
      <c r="C66" s="37"/>
      <c r="D66" s="37"/>
      <c r="E66" s="37"/>
      <c r="F66" s="37"/>
      <c r="G66" s="37"/>
      <c r="H66" s="37"/>
      <c r="I66" s="37">
        <v>3209520</v>
      </c>
      <c r="J66" s="37">
        <v>0</v>
      </c>
      <c r="K66" s="37">
        <f t="shared" si="6"/>
        <v>3209520</v>
      </c>
    </row>
    <row r="67" spans="1:11" s="48" customFormat="1" ht="12.75" customHeight="1" x14ac:dyDescent="0.15">
      <c r="A67" s="36" t="s">
        <v>213</v>
      </c>
      <c r="B67" s="37"/>
      <c r="C67" s="37"/>
      <c r="D67" s="37"/>
      <c r="E67" s="37"/>
      <c r="F67" s="37"/>
      <c r="G67" s="37"/>
      <c r="H67" s="37"/>
      <c r="I67" s="37">
        <v>24556</v>
      </c>
      <c r="J67" s="37"/>
      <c r="K67" s="37">
        <f t="shared" si="6"/>
        <v>24556</v>
      </c>
    </row>
    <row r="68" spans="1:11" s="48" customFormat="1" ht="12.75" customHeight="1" x14ac:dyDescent="0.15">
      <c r="A68" s="36" t="s">
        <v>203</v>
      </c>
      <c r="B68" s="37"/>
      <c r="C68" s="37"/>
      <c r="D68" s="37"/>
      <c r="E68" s="37"/>
      <c r="F68" s="37"/>
      <c r="G68" s="37"/>
      <c r="H68" s="37"/>
      <c r="I68" s="37">
        <v>175560</v>
      </c>
      <c r="J68" s="37">
        <v>0</v>
      </c>
      <c r="K68" s="37">
        <f t="shared" si="6"/>
        <v>175560</v>
      </c>
    </row>
    <row r="69" spans="1:11" s="48" customFormat="1" ht="12.75" customHeight="1" x14ac:dyDescent="0.15">
      <c r="A69" s="36" t="s">
        <v>74</v>
      </c>
      <c r="B69" s="37"/>
      <c r="C69" s="37"/>
      <c r="D69" s="37"/>
      <c r="E69" s="37"/>
      <c r="F69" s="37"/>
      <c r="G69" s="37"/>
      <c r="H69" s="37"/>
      <c r="I69" s="37">
        <f>SUM(I70:I83)</f>
        <v>11488701</v>
      </c>
      <c r="J69" s="37">
        <v>0</v>
      </c>
      <c r="K69" s="37">
        <f t="shared" si="6"/>
        <v>11488701</v>
      </c>
    </row>
    <row r="70" spans="1:11" s="48" customFormat="1" ht="12.75" customHeight="1" x14ac:dyDescent="0.15">
      <c r="A70" s="36" t="s">
        <v>153</v>
      </c>
      <c r="B70" s="37"/>
      <c r="C70" s="37"/>
      <c r="D70" s="37"/>
      <c r="E70" s="37"/>
      <c r="F70" s="37"/>
      <c r="G70" s="37"/>
      <c r="H70" s="37"/>
      <c r="I70" s="37">
        <v>359057</v>
      </c>
      <c r="J70" s="37">
        <v>0</v>
      </c>
      <c r="K70" s="37">
        <f t="shared" si="6"/>
        <v>359057</v>
      </c>
    </row>
    <row r="71" spans="1:11" s="48" customFormat="1" ht="12.75" customHeight="1" x14ac:dyDescent="0.15">
      <c r="A71" s="36" t="s">
        <v>121</v>
      </c>
      <c r="B71" s="37"/>
      <c r="C71" s="37"/>
      <c r="D71" s="37"/>
      <c r="E71" s="37"/>
      <c r="F71" s="37"/>
      <c r="G71" s="37"/>
      <c r="H71" s="37"/>
      <c r="I71" s="37">
        <v>3407958</v>
      </c>
      <c r="J71" s="37">
        <v>0</v>
      </c>
      <c r="K71" s="37">
        <f t="shared" si="6"/>
        <v>3407958</v>
      </c>
    </row>
    <row r="72" spans="1:11" s="48" customFormat="1" ht="12.75" customHeight="1" x14ac:dyDescent="0.15">
      <c r="A72" s="36" t="s">
        <v>120</v>
      </c>
      <c r="B72" s="37"/>
      <c r="C72" s="37"/>
      <c r="D72" s="37"/>
      <c r="E72" s="37"/>
      <c r="F72" s="37"/>
      <c r="G72" s="37"/>
      <c r="H72" s="37"/>
      <c r="I72" s="37">
        <v>2177503</v>
      </c>
      <c r="J72" s="37">
        <v>0</v>
      </c>
      <c r="K72" s="37">
        <f t="shared" si="6"/>
        <v>2177503</v>
      </c>
    </row>
    <row r="73" spans="1:11" s="48" customFormat="1" ht="12" customHeight="1" x14ac:dyDescent="0.15">
      <c r="A73" s="36" t="s">
        <v>178</v>
      </c>
      <c r="B73" s="37"/>
      <c r="C73" s="37"/>
      <c r="D73" s="37"/>
      <c r="E73" s="37"/>
      <c r="F73" s="37"/>
      <c r="G73" s="37"/>
      <c r="H73" s="37"/>
      <c r="I73" s="37">
        <v>435607</v>
      </c>
      <c r="J73" s="37">
        <v>0</v>
      </c>
      <c r="K73" s="37">
        <f t="shared" si="6"/>
        <v>435607</v>
      </c>
    </row>
    <row r="74" spans="1:11" s="48" customFormat="1" ht="12.75" customHeight="1" x14ac:dyDescent="0.15">
      <c r="A74" s="36" t="s">
        <v>179</v>
      </c>
      <c r="B74" s="37"/>
      <c r="C74" s="37"/>
      <c r="D74" s="37"/>
      <c r="E74" s="37"/>
      <c r="F74" s="37"/>
      <c r="G74" s="37"/>
      <c r="H74" s="37"/>
      <c r="I74" s="37">
        <v>104516</v>
      </c>
      <c r="J74" s="37">
        <v>0</v>
      </c>
      <c r="K74" s="37">
        <f t="shared" si="6"/>
        <v>104516</v>
      </c>
    </row>
    <row r="75" spans="1:11" s="48" customFormat="1" ht="13.5" customHeight="1" x14ac:dyDescent="0.15">
      <c r="A75" s="36" t="s">
        <v>241</v>
      </c>
      <c r="B75" s="37"/>
      <c r="C75" s="37"/>
      <c r="D75" s="37"/>
      <c r="E75" s="37"/>
      <c r="F75" s="37"/>
      <c r="G75" s="37"/>
      <c r="H75" s="37"/>
      <c r="I75" s="37">
        <v>5000</v>
      </c>
      <c r="J75" s="37">
        <v>0</v>
      </c>
      <c r="K75" s="37">
        <f t="shared" si="6"/>
        <v>5000</v>
      </c>
    </row>
    <row r="76" spans="1:11" s="48" customFormat="1" ht="12.75" customHeight="1" x14ac:dyDescent="0.15">
      <c r="A76" s="36" t="s">
        <v>181</v>
      </c>
      <c r="B76" s="37"/>
      <c r="C76" s="37"/>
      <c r="D76" s="37"/>
      <c r="E76" s="37"/>
      <c r="F76" s="37"/>
      <c r="G76" s="37"/>
      <c r="H76" s="37"/>
      <c r="I76" s="37">
        <v>1587543</v>
      </c>
      <c r="J76" s="37">
        <v>0</v>
      </c>
      <c r="K76" s="37">
        <f t="shared" si="6"/>
        <v>1587543</v>
      </c>
    </row>
    <row r="77" spans="1:11" s="48" customFormat="1" ht="12.75" customHeight="1" x14ac:dyDescent="0.15">
      <c r="A77" s="36" t="s">
        <v>119</v>
      </c>
      <c r="B77" s="37"/>
      <c r="C77" s="37"/>
      <c r="D77" s="37"/>
      <c r="E77" s="37"/>
      <c r="F77" s="37"/>
      <c r="G77" s="37"/>
      <c r="H77" s="37"/>
      <c r="I77" s="37">
        <v>689985</v>
      </c>
      <c r="J77" s="37">
        <v>0</v>
      </c>
      <c r="K77" s="37">
        <f t="shared" si="6"/>
        <v>689985</v>
      </c>
    </row>
    <row r="78" spans="1:11" s="48" customFormat="1" ht="12.75" customHeight="1" x14ac:dyDescent="0.15">
      <c r="A78" s="36" t="s">
        <v>182</v>
      </c>
      <c r="B78" s="37"/>
      <c r="C78" s="37"/>
      <c r="D78" s="37"/>
      <c r="E78" s="37"/>
      <c r="F78" s="37"/>
      <c r="G78" s="37"/>
      <c r="H78" s="37"/>
      <c r="I78" s="37">
        <v>60000</v>
      </c>
      <c r="J78" s="37">
        <v>0</v>
      </c>
      <c r="K78" s="37">
        <f t="shared" si="6"/>
        <v>60000</v>
      </c>
    </row>
    <row r="79" spans="1:11" s="48" customFormat="1" ht="12.75" customHeight="1" x14ac:dyDescent="0.15">
      <c r="A79" s="36" t="s">
        <v>154</v>
      </c>
      <c r="B79" s="37"/>
      <c r="C79" s="37"/>
      <c r="D79" s="37"/>
      <c r="E79" s="37"/>
      <c r="F79" s="37"/>
      <c r="G79" s="37"/>
      <c r="H79" s="37"/>
      <c r="I79" s="37">
        <v>93034</v>
      </c>
      <c r="J79" s="37">
        <v>0</v>
      </c>
      <c r="K79" s="37">
        <f t="shared" si="6"/>
        <v>93034</v>
      </c>
    </row>
    <row r="80" spans="1:11" s="48" customFormat="1" ht="12.75" customHeight="1" x14ac:dyDescent="0.15">
      <c r="A80" s="36" t="s">
        <v>118</v>
      </c>
      <c r="B80" s="37"/>
      <c r="C80" s="37"/>
      <c r="D80" s="37"/>
      <c r="E80" s="37"/>
      <c r="F80" s="37"/>
      <c r="G80" s="37"/>
      <c r="H80" s="37"/>
      <c r="I80" s="37">
        <v>2060646</v>
      </c>
      <c r="J80" s="37">
        <v>0</v>
      </c>
      <c r="K80" s="37">
        <f>SUM(E80,H80,I80,J80)</f>
        <v>2060646</v>
      </c>
    </row>
    <row r="81" spans="1:11" s="48" customFormat="1" ht="12.75" customHeight="1" x14ac:dyDescent="0.15">
      <c r="A81" s="36" t="s">
        <v>155</v>
      </c>
      <c r="B81" s="37"/>
      <c r="C81" s="37"/>
      <c r="D81" s="37"/>
      <c r="E81" s="37"/>
      <c r="F81" s="37"/>
      <c r="G81" s="37"/>
      <c r="H81" s="37"/>
      <c r="I81" s="37">
        <v>87885</v>
      </c>
      <c r="J81" s="37">
        <v>0</v>
      </c>
      <c r="K81" s="37">
        <f>SUM(E81,H81,I81,J81)</f>
        <v>87885</v>
      </c>
    </row>
    <row r="82" spans="1:11" s="48" customFormat="1" ht="12.75" customHeight="1" x14ac:dyDescent="0.15">
      <c r="A82" s="36" t="s">
        <v>183</v>
      </c>
      <c r="B82" s="37"/>
      <c r="C82" s="37"/>
      <c r="D82" s="37"/>
      <c r="E82" s="37"/>
      <c r="F82" s="37"/>
      <c r="G82" s="37"/>
      <c r="H82" s="37"/>
      <c r="I82" s="37">
        <f>12461+347900</f>
        <v>360361</v>
      </c>
      <c r="J82" s="37">
        <v>0</v>
      </c>
      <c r="K82" s="37">
        <f>SUM(E82,H82,I82,J82)</f>
        <v>360361</v>
      </c>
    </row>
    <row r="83" spans="1:11" s="48" customFormat="1" ht="12.75" customHeight="1" x14ac:dyDescent="0.15">
      <c r="A83" s="36" t="s">
        <v>122</v>
      </c>
      <c r="B83" s="37"/>
      <c r="C83" s="37"/>
      <c r="D83" s="37"/>
      <c r="E83" s="37"/>
      <c r="F83" s="37"/>
      <c r="G83" s="37"/>
      <c r="H83" s="37"/>
      <c r="I83" s="37">
        <v>59606</v>
      </c>
      <c r="J83" s="37">
        <v>0</v>
      </c>
      <c r="K83" s="37">
        <f>SUM(E83,H83,I83,J83)</f>
        <v>59606</v>
      </c>
    </row>
    <row r="84" spans="1:11" s="48" customFormat="1" ht="12.75" customHeight="1" x14ac:dyDescent="0.15">
      <c r="A84" s="37" t="s">
        <v>117</v>
      </c>
      <c r="B84" s="34">
        <f>B45+B63</f>
        <v>14878778</v>
      </c>
      <c r="C84" s="34">
        <f>C45+C63</f>
        <v>598976</v>
      </c>
      <c r="D84" s="34">
        <f>D45+D63</f>
        <v>0</v>
      </c>
      <c r="E84" s="34">
        <f>SUM(B84:D84)</f>
        <v>15477754</v>
      </c>
      <c r="F84" s="34">
        <f t="shared" ref="F84:K84" si="8">F45+F63</f>
        <v>25219287</v>
      </c>
      <c r="G84" s="34">
        <f t="shared" si="8"/>
        <v>0</v>
      </c>
      <c r="H84" s="34">
        <f t="shared" si="8"/>
        <v>25219287</v>
      </c>
      <c r="I84" s="34">
        <f t="shared" si="8"/>
        <v>15121077</v>
      </c>
      <c r="J84" s="34">
        <f t="shared" si="8"/>
        <v>0</v>
      </c>
      <c r="K84" s="34">
        <f t="shared" si="8"/>
        <v>55818118</v>
      </c>
    </row>
    <row r="85" spans="1:11" s="48" customFormat="1" ht="27" customHeight="1" x14ac:dyDescent="0.15">
      <c r="A85" s="69" t="s">
        <v>116</v>
      </c>
      <c r="B85" s="34">
        <f t="shared" ref="B85:J85" si="9">B43-B84</f>
        <v>-12579378</v>
      </c>
      <c r="C85" s="34">
        <f t="shared" si="9"/>
        <v>-598976</v>
      </c>
      <c r="D85" s="34">
        <f t="shared" si="9"/>
        <v>0</v>
      </c>
      <c r="E85" s="34">
        <f t="shared" si="9"/>
        <v>-13178354</v>
      </c>
      <c r="F85" s="34">
        <f t="shared" si="9"/>
        <v>12407685</v>
      </c>
      <c r="G85" s="34">
        <f t="shared" si="9"/>
        <v>0</v>
      </c>
      <c r="H85" s="34">
        <f t="shared" si="9"/>
        <v>12407685</v>
      </c>
      <c r="I85" s="34">
        <f t="shared" si="9"/>
        <v>7656065</v>
      </c>
      <c r="J85" s="34">
        <f t="shared" si="9"/>
        <v>0</v>
      </c>
      <c r="K85" s="37">
        <f>SUM(E85,H85,I85,J85)</f>
        <v>6885396</v>
      </c>
    </row>
    <row r="86" spans="1:11" s="48" customFormat="1" ht="12.75" customHeight="1" x14ac:dyDescent="0.15">
      <c r="A86" s="37" t="s">
        <v>115</v>
      </c>
      <c r="B86" s="34">
        <v>0</v>
      </c>
      <c r="C86" s="34">
        <v>0</v>
      </c>
      <c r="D86" s="34">
        <v>0</v>
      </c>
      <c r="E86" s="34">
        <f>SUM(B86:D86)</f>
        <v>0</v>
      </c>
      <c r="F86" s="34">
        <v>0</v>
      </c>
      <c r="G86" s="34">
        <v>0</v>
      </c>
      <c r="H86" s="34">
        <f>SUM(F86:G86)</f>
        <v>0</v>
      </c>
      <c r="I86" s="34">
        <v>0</v>
      </c>
      <c r="J86" s="34">
        <v>0</v>
      </c>
      <c r="K86" s="34">
        <f>SUM(E86,H86,I86,J86)</f>
        <v>0</v>
      </c>
    </row>
    <row r="87" spans="1:11" s="48" customFormat="1" ht="12.75" customHeight="1" x14ac:dyDescent="0.15">
      <c r="A87" s="37" t="s">
        <v>114</v>
      </c>
      <c r="B87" s="34">
        <f>B86</f>
        <v>0</v>
      </c>
      <c r="C87" s="34">
        <f>C86</f>
        <v>0</v>
      </c>
      <c r="D87" s="34">
        <f>D86</f>
        <v>0</v>
      </c>
      <c r="E87" s="34">
        <f>SUM(B87:D87)</f>
        <v>0</v>
      </c>
      <c r="F87" s="34">
        <f>F86</f>
        <v>0</v>
      </c>
      <c r="G87" s="34">
        <f>G86</f>
        <v>0</v>
      </c>
      <c r="H87" s="34">
        <f>SUM(F87:G87)</f>
        <v>0</v>
      </c>
      <c r="I87" s="34">
        <f>SUM(I86)</f>
        <v>0</v>
      </c>
      <c r="J87" s="34">
        <f>J86</f>
        <v>0</v>
      </c>
      <c r="K87" s="34">
        <f>SUM(E87,H87,I87,J87)</f>
        <v>0</v>
      </c>
    </row>
    <row r="88" spans="1:11" s="48" customFormat="1" ht="12.75" customHeight="1" x14ac:dyDescent="0.15">
      <c r="A88" s="37" t="s">
        <v>113</v>
      </c>
      <c r="B88" s="34">
        <f t="shared" ref="B88:I88" si="10">B85+B87</f>
        <v>-12579378</v>
      </c>
      <c r="C88" s="80">
        <f t="shared" si="10"/>
        <v>-598976</v>
      </c>
      <c r="D88" s="34">
        <f t="shared" si="10"/>
        <v>0</v>
      </c>
      <c r="E88" s="34">
        <f t="shared" si="10"/>
        <v>-13178354</v>
      </c>
      <c r="F88" s="34">
        <f t="shared" si="10"/>
        <v>12407685</v>
      </c>
      <c r="G88" s="34">
        <f t="shared" si="10"/>
        <v>0</v>
      </c>
      <c r="H88" s="34">
        <f t="shared" si="10"/>
        <v>12407685</v>
      </c>
      <c r="I88" s="34">
        <f t="shared" si="10"/>
        <v>7656065</v>
      </c>
      <c r="J88" s="34">
        <f>J85+J87</f>
        <v>0</v>
      </c>
      <c r="K88" s="34">
        <f>SUM(E88,H88,I88,J88)</f>
        <v>6885396</v>
      </c>
    </row>
    <row r="89" spans="1:11" s="48" customFormat="1" ht="12.75" customHeight="1" x14ac:dyDescent="0.15">
      <c r="A89" s="37" t="s">
        <v>112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1:11" s="48" customFormat="1" ht="12.75" customHeight="1" x14ac:dyDescent="0.15">
      <c r="A90" s="37" t="s">
        <v>111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</row>
    <row r="91" spans="1:11" s="48" customFormat="1" ht="12.75" hidden="1" customHeight="1" outlineLevel="1" x14ac:dyDescent="0.15">
      <c r="A91" s="37"/>
      <c r="B91" s="37">
        <v>0</v>
      </c>
      <c r="C91" s="37">
        <v>0</v>
      </c>
      <c r="D91" s="37"/>
      <c r="E91" s="37">
        <f>SUM(B91:D91)</f>
        <v>0</v>
      </c>
      <c r="F91" s="37">
        <v>0</v>
      </c>
      <c r="G91" s="37"/>
      <c r="H91" s="37">
        <f>SUM(F91:G91)</f>
        <v>0</v>
      </c>
      <c r="I91" s="37">
        <v>0</v>
      </c>
      <c r="J91" s="37">
        <v>0</v>
      </c>
      <c r="K91" s="37">
        <f>SUM(E91,H91,I91,J91)</f>
        <v>0</v>
      </c>
    </row>
    <row r="92" spans="1:11" s="48" customFormat="1" ht="12.75" hidden="1" customHeight="1" outlineLevel="1" x14ac:dyDescent="0.15">
      <c r="A92" s="37"/>
      <c r="B92" s="37">
        <v>0</v>
      </c>
      <c r="C92" s="37">
        <v>0</v>
      </c>
      <c r="D92" s="37"/>
      <c r="E92" s="37">
        <f>SUM(B92:D92)</f>
        <v>0</v>
      </c>
      <c r="F92" s="37">
        <v>0</v>
      </c>
      <c r="G92" s="37"/>
      <c r="H92" s="37">
        <f>SUM(F92:G92)</f>
        <v>0</v>
      </c>
      <c r="I92" s="37">
        <v>0</v>
      </c>
      <c r="J92" s="37">
        <v>0</v>
      </c>
      <c r="K92" s="37">
        <f>SUM(E92,H92,I92)</f>
        <v>0</v>
      </c>
    </row>
    <row r="93" spans="1:11" s="48" customFormat="1" ht="12.75" customHeight="1" collapsed="1" x14ac:dyDescent="0.15">
      <c r="A93" s="37" t="s">
        <v>110</v>
      </c>
      <c r="B93" s="34">
        <f>SUM(B91:B92)</f>
        <v>0</v>
      </c>
      <c r="C93" s="34">
        <f>SUM(C91:C92)</f>
        <v>0</v>
      </c>
      <c r="D93" s="34">
        <f>SUM(D91:D92)</f>
        <v>0</v>
      </c>
      <c r="E93" s="34">
        <f>SUM(B93:D93)</f>
        <v>0</v>
      </c>
      <c r="F93" s="34">
        <f>SUM(F91:F92)</f>
        <v>0</v>
      </c>
      <c r="G93" s="34">
        <f>SUM(G91:G92)</f>
        <v>0</v>
      </c>
      <c r="H93" s="34">
        <f>SUM(F93:G93)</f>
        <v>0</v>
      </c>
      <c r="I93" s="34">
        <f>SUM(I91:I92)</f>
        <v>0</v>
      </c>
      <c r="J93" s="34">
        <f>SUM(J91:J92)</f>
        <v>0</v>
      </c>
      <c r="K93" s="34">
        <f>SUM(E93,H93,I93,J93)</f>
        <v>0</v>
      </c>
    </row>
    <row r="94" spans="1:11" s="48" customFormat="1" ht="12.75" customHeight="1" x14ac:dyDescent="0.15">
      <c r="A94" s="37" t="s">
        <v>109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</row>
    <row r="95" spans="1:11" s="48" customFormat="1" ht="12" hidden="1" x14ac:dyDescent="0.15">
      <c r="A95" s="37"/>
      <c r="B95" s="37"/>
      <c r="C95" s="37"/>
      <c r="D95" s="37"/>
      <c r="E95" s="37">
        <f>SUM(B95:D95)</f>
        <v>0</v>
      </c>
      <c r="F95" s="37"/>
      <c r="G95" s="37"/>
      <c r="H95" s="37">
        <f>SUM(F95:G95)</f>
        <v>0</v>
      </c>
      <c r="I95" s="37"/>
      <c r="J95" s="37">
        <v>0</v>
      </c>
      <c r="K95" s="37">
        <f>SUM(E95,H95,I95,J95)</f>
        <v>0</v>
      </c>
    </row>
    <row r="96" spans="1:11" s="48" customFormat="1" ht="12" hidden="1" x14ac:dyDescent="0.15">
      <c r="A96" s="37"/>
      <c r="B96" s="37"/>
      <c r="C96" s="37"/>
      <c r="D96" s="37"/>
      <c r="E96" s="37">
        <f>SUM(B96:D96)</f>
        <v>0</v>
      </c>
      <c r="F96" s="37"/>
      <c r="G96" s="37"/>
      <c r="H96" s="37">
        <f>SUM(F96:G96)</f>
        <v>0</v>
      </c>
      <c r="I96" s="37"/>
      <c r="J96" s="37">
        <v>0</v>
      </c>
      <c r="K96" s="39">
        <f>SUM(E96,H96,I96,J96)</f>
        <v>0</v>
      </c>
    </row>
    <row r="97" spans="1:11" s="48" customFormat="1" ht="12" x14ac:dyDescent="0.15">
      <c r="A97" s="37" t="s">
        <v>108</v>
      </c>
      <c r="B97" s="34">
        <f t="shared" ref="B97:K97" si="11">SUM(B95:B96)</f>
        <v>0</v>
      </c>
      <c r="C97" s="34">
        <f t="shared" si="11"/>
        <v>0</v>
      </c>
      <c r="D97" s="34">
        <f t="shared" si="11"/>
        <v>0</v>
      </c>
      <c r="E97" s="34">
        <f t="shared" si="11"/>
        <v>0</v>
      </c>
      <c r="F97" s="34">
        <f t="shared" si="11"/>
        <v>0</v>
      </c>
      <c r="G97" s="34">
        <f t="shared" si="11"/>
        <v>0</v>
      </c>
      <c r="H97" s="34">
        <f t="shared" si="11"/>
        <v>0</v>
      </c>
      <c r="I97" s="34">
        <f t="shared" si="11"/>
        <v>0</v>
      </c>
      <c r="J97" s="34">
        <f t="shared" si="11"/>
        <v>0</v>
      </c>
      <c r="K97" s="34">
        <f t="shared" si="11"/>
        <v>0</v>
      </c>
    </row>
    <row r="98" spans="1:11" s="48" customFormat="1" ht="12.75" customHeight="1" x14ac:dyDescent="0.15">
      <c r="A98" s="37" t="s">
        <v>107</v>
      </c>
      <c r="B98" s="34">
        <f t="shared" ref="B98:I98" si="12">B93-B97</f>
        <v>0</v>
      </c>
      <c r="C98" s="34">
        <f t="shared" si="12"/>
        <v>0</v>
      </c>
      <c r="D98" s="34">
        <f t="shared" si="12"/>
        <v>0</v>
      </c>
      <c r="E98" s="34">
        <f t="shared" si="12"/>
        <v>0</v>
      </c>
      <c r="F98" s="34">
        <f t="shared" si="12"/>
        <v>0</v>
      </c>
      <c r="G98" s="34">
        <f t="shared" si="12"/>
        <v>0</v>
      </c>
      <c r="H98" s="34">
        <f t="shared" si="12"/>
        <v>0</v>
      </c>
      <c r="I98" s="34">
        <f t="shared" si="12"/>
        <v>0</v>
      </c>
      <c r="J98" s="34">
        <f>J93+J97</f>
        <v>0</v>
      </c>
      <c r="K98" s="34">
        <f t="shared" ref="K98:K103" si="13">SUM(E98,H98,I98,J98)</f>
        <v>0</v>
      </c>
    </row>
    <row r="99" spans="1:11" s="48" customFormat="1" ht="12.75" customHeight="1" x14ac:dyDescent="0.15">
      <c r="A99" s="37" t="s">
        <v>106</v>
      </c>
      <c r="B99" s="34">
        <v>12864195</v>
      </c>
      <c r="C99" s="34">
        <v>871401</v>
      </c>
      <c r="D99" s="34"/>
      <c r="E99" s="34">
        <f>SUM(B99:D99)</f>
        <v>13735596</v>
      </c>
      <c r="F99" s="80">
        <v>-14099551</v>
      </c>
      <c r="G99" s="80"/>
      <c r="H99" s="80">
        <f>SUM(F99:G99)</f>
        <v>-14099551</v>
      </c>
      <c r="I99" s="34">
        <v>363955</v>
      </c>
      <c r="J99" s="34">
        <v>0</v>
      </c>
      <c r="K99" s="34">
        <f t="shared" si="13"/>
        <v>0</v>
      </c>
    </row>
    <row r="100" spans="1:11" s="48" customFormat="1" ht="12.75" customHeight="1" x14ac:dyDescent="0.15">
      <c r="A100" s="37" t="s">
        <v>105</v>
      </c>
      <c r="B100" s="34">
        <f>B88+B98+B99</f>
        <v>284817</v>
      </c>
      <c r="C100" s="34">
        <f>C88+C98+C99</f>
        <v>272425</v>
      </c>
      <c r="D100" s="34">
        <f>D88+D98+D99</f>
        <v>0</v>
      </c>
      <c r="E100" s="34">
        <f>SUM(B100:D100)</f>
        <v>557242</v>
      </c>
      <c r="F100" s="34">
        <f>F88+F98+F99</f>
        <v>-1691866</v>
      </c>
      <c r="G100" s="34">
        <f>G88+G98+G99</f>
        <v>0</v>
      </c>
      <c r="H100" s="34">
        <f>SUM(F100:G100)</f>
        <v>-1691866</v>
      </c>
      <c r="I100" s="34">
        <f>I88+I98+I99</f>
        <v>8020020</v>
      </c>
      <c r="J100" s="34">
        <f>J88+J98+J99</f>
        <v>0</v>
      </c>
      <c r="K100" s="34">
        <f t="shared" si="13"/>
        <v>6885396</v>
      </c>
    </row>
    <row r="101" spans="1:11" s="48" customFormat="1" ht="12.75" hidden="1" customHeight="1" x14ac:dyDescent="0.15">
      <c r="A101" s="37" t="s">
        <v>104</v>
      </c>
      <c r="B101" s="34"/>
      <c r="C101" s="34"/>
      <c r="D101" s="34"/>
      <c r="E101" s="34"/>
      <c r="F101" s="34"/>
      <c r="G101" s="34"/>
      <c r="H101" s="34"/>
      <c r="I101" s="34">
        <v>0</v>
      </c>
      <c r="J101" s="34">
        <f>J89+J99+J100</f>
        <v>0</v>
      </c>
      <c r="K101" s="34">
        <f t="shared" si="13"/>
        <v>0</v>
      </c>
    </row>
    <row r="102" spans="1:11" s="48" customFormat="1" ht="12.75" customHeight="1" x14ac:dyDescent="0.15">
      <c r="A102" s="37" t="s">
        <v>103</v>
      </c>
      <c r="B102" s="34">
        <f t="shared" ref="B102:I102" si="14">+B100-B101</f>
        <v>284817</v>
      </c>
      <c r="C102" s="34">
        <f t="shared" si="14"/>
        <v>272425</v>
      </c>
      <c r="D102" s="34">
        <f t="shared" si="14"/>
        <v>0</v>
      </c>
      <c r="E102" s="34">
        <f t="shared" si="14"/>
        <v>557242</v>
      </c>
      <c r="F102" s="34">
        <f t="shared" si="14"/>
        <v>-1691866</v>
      </c>
      <c r="G102" s="34">
        <f t="shared" si="14"/>
        <v>0</v>
      </c>
      <c r="H102" s="34">
        <f t="shared" si="14"/>
        <v>-1691866</v>
      </c>
      <c r="I102" s="34">
        <f t="shared" si="14"/>
        <v>8020020</v>
      </c>
      <c r="J102" s="34">
        <f>+J100-J101</f>
        <v>0</v>
      </c>
      <c r="K102" s="34">
        <f t="shared" si="13"/>
        <v>6885396</v>
      </c>
    </row>
    <row r="103" spans="1:11" s="48" customFormat="1" ht="12" x14ac:dyDescent="0.15">
      <c r="A103" s="37" t="s">
        <v>102</v>
      </c>
      <c r="B103" s="34">
        <v>0</v>
      </c>
      <c r="C103" s="34">
        <v>0</v>
      </c>
      <c r="D103" s="34"/>
      <c r="E103" s="34">
        <f>SUM(B103:D103)</f>
        <v>0</v>
      </c>
      <c r="F103" s="34">
        <v>0</v>
      </c>
      <c r="G103" s="34"/>
      <c r="H103" s="34">
        <f>SUM(F103:G103)</f>
        <v>0</v>
      </c>
      <c r="I103" s="34">
        <v>49450769</v>
      </c>
      <c r="J103" s="34">
        <v>0</v>
      </c>
      <c r="K103" s="34">
        <f t="shared" si="13"/>
        <v>49450769</v>
      </c>
    </row>
    <row r="104" spans="1:11" s="48" customFormat="1" ht="12" x14ac:dyDescent="0.15">
      <c r="A104" s="37" t="s">
        <v>101</v>
      </c>
      <c r="B104" s="34">
        <f t="shared" ref="B104:H104" si="15">B100+B103</f>
        <v>284817</v>
      </c>
      <c r="C104" s="34">
        <f t="shared" si="15"/>
        <v>272425</v>
      </c>
      <c r="D104" s="34">
        <f t="shared" si="15"/>
        <v>0</v>
      </c>
      <c r="E104" s="34">
        <f t="shared" si="15"/>
        <v>557242</v>
      </c>
      <c r="F104" s="34">
        <f t="shared" si="15"/>
        <v>-1691866</v>
      </c>
      <c r="G104" s="34">
        <f t="shared" si="15"/>
        <v>0</v>
      </c>
      <c r="H104" s="34">
        <f t="shared" si="15"/>
        <v>-1691866</v>
      </c>
      <c r="I104" s="34">
        <f>I102+I103</f>
        <v>57470789</v>
      </c>
      <c r="J104" s="34">
        <f>J102+J103</f>
        <v>0</v>
      </c>
      <c r="K104" s="34">
        <f>K102+K103</f>
        <v>56336165</v>
      </c>
    </row>
    <row r="105" spans="1:11" s="48" customFormat="1" ht="12" x14ac:dyDescent="0.15">
      <c r="A105" s="37" t="s">
        <v>57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</row>
    <row r="106" spans="1:11" s="48" customFormat="1" ht="12" hidden="1" x14ac:dyDescent="0.15">
      <c r="A106" s="37" t="s">
        <v>100</v>
      </c>
      <c r="B106" s="37">
        <f>B107</f>
        <v>0</v>
      </c>
      <c r="C106" s="37">
        <f>C107</f>
        <v>0</v>
      </c>
      <c r="D106" s="37">
        <f>D107</f>
        <v>0</v>
      </c>
      <c r="E106" s="37">
        <f>SUM(B106:D106)</f>
        <v>0</v>
      </c>
      <c r="F106" s="37">
        <f>F107</f>
        <v>0</v>
      </c>
      <c r="G106" s="37">
        <f>G107</f>
        <v>0</v>
      </c>
      <c r="H106" s="37">
        <f>SUM(F106:G106)</f>
        <v>0</v>
      </c>
      <c r="I106" s="37">
        <f>I107</f>
        <v>0</v>
      </c>
      <c r="J106" s="37">
        <v>0</v>
      </c>
      <c r="K106" s="37">
        <f>SUM(E106,H106,I106,J106)</f>
        <v>0</v>
      </c>
    </row>
    <row r="107" spans="1:11" s="48" customFormat="1" ht="12" hidden="1" x14ac:dyDescent="0.15">
      <c r="A107" s="37" t="s">
        <v>99</v>
      </c>
      <c r="B107" s="37"/>
      <c r="C107" s="37"/>
      <c r="D107" s="37"/>
      <c r="E107" s="37">
        <f>SUM(B107:D107)</f>
        <v>0</v>
      </c>
      <c r="F107" s="37"/>
      <c r="G107" s="37"/>
      <c r="H107" s="37">
        <f>SUM(F107:G107)</f>
        <v>0</v>
      </c>
      <c r="I107" s="37"/>
      <c r="J107" s="37">
        <v>0</v>
      </c>
      <c r="K107" s="37">
        <f>SUM(E107,H107,I107,J107)</f>
        <v>0</v>
      </c>
    </row>
    <row r="108" spans="1:11" s="48" customFormat="1" ht="12" hidden="1" x14ac:dyDescent="0.15">
      <c r="A108" s="37" t="s">
        <v>98</v>
      </c>
      <c r="B108" s="37">
        <f t="shared" ref="B108:I108" si="16">B109</f>
        <v>0</v>
      </c>
      <c r="C108" s="37">
        <f t="shared" si="16"/>
        <v>0</v>
      </c>
      <c r="D108" s="37">
        <f t="shared" si="16"/>
        <v>0</v>
      </c>
      <c r="E108" s="37">
        <f t="shared" si="16"/>
        <v>0</v>
      </c>
      <c r="F108" s="37">
        <f t="shared" si="16"/>
        <v>0</v>
      </c>
      <c r="G108" s="37">
        <f t="shared" si="16"/>
        <v>0</v>
      </c>
      <c r="H108" s="37">
        <f t="shared" si="16"/>
        <v>0</v>
      </c>
      <c r="I108" s="37">
        <f t="shared" si="16"/>
        <v>0</v>
      </c>
      <c r="J108" s="37">
        <v>0</v>
      </c>
      <c r="K108" s="37">
        <f>SUM(E108,H108,I108,J108)</f>
        <v>0</v>
      </c>
    </row>
    <row r="109" spans="1:11" s="48" customFormat="1" ht="12" hidden="1" x14ac:dyDescent="0.15">
      <c r="A109" s="37" t="s">
        <v>97</v>
      </c>
      <c r="B109" s="37"/>
      <c r="C109" s="37"/>
      <c r="D109" s="37"/>
      <c r="E109" s="37">
        <f>SUM(B109:D109)</f>
        <v>0</v>
      </c>
      <c r="F109" s="37"/>
      <c r="G109" s="37"/>
      <c r="H109" s="37">
        <f>SUM(F109:G109)</f>
        <v>0</v>
      </c>
      <c r="I109" s="37"/>
      <c r="J109" s="37">
        <v>0</v>
      </c>
      <c r="K109" s="37">
        <f>SUM(E109,H109,I109,J109)</f>
        <v>0</v>
      </c>
    </row>
    <row r="110" spans="1:11" s="48" customFormat="1" ht="12" x14ac:dyDescent="0.15">
      <c r="A110" s="37" t="s">
        <v>96</v>
      </c>
      <c r="B110" s="34">
        <f t="shared" ref="B110:K110" si="17">SUM(B106,,B108)</f>
        <v>0</v>
      </c>
      <c r="C110" s="34">
        <f t="shared" si="17"/>
        <v>0</v>
      </c>
      <c r="D110" s="34">
        <f t="shared" si="17"/>
        <v>0</v>
      </c>
      <c r="E110" s="34">
        <f t="shared" si="17"/>
        <v>0</v>
      </c>
      <c r="F110" s="34">
        <f t="shared" si="17"/>
        <v>0</v>
      </c>
      <c r="G110" s="34">
        <f t="shared" si="17"/>
        <v>0</v>
      </c>
      <c r="H110" s="34">
        <f t="shared" si="17"/>
        <v>0</v>
      </c>
      <c r="I110" s="34">
        <f t="shared" si="17"/>
        <v>0</v>
      </c>
      <c r="J110" s="34">
        <f t="shared" si="17"/>
        <v>0</v>
      </c>
      <c r="K110" s="34">
        <f t="shared" si="17"/>
        <v>0</v>
      </c>
    </row>
    <row r="111" spans="1:11" s="48" customFormat="1" ht="12" x14ac:dyDescent="0.15">
      <c r="A111" s="37" t="s">
        <v>95</v>
      </c>
      <c r="B111" s="34">
        <v>0</v>
      </c>
      <c r="C111" s="34">
        <v>0</v>
      </c>
      <c r="D111" s="34">
        <v>0</v>
      </c>
      <c r="E111" s="34">
        <f>SUM(B111:D111)</f>
        <v>0</v>
      </c>
      <c r="F111" s="34">
        <v>0</v>
      </c>
      <c r="G111" s="34">
        <v>0</v>
      </c>
      <c r="H111" s="34">
        <f>SUM(F111:G111)</f>
        <v>0</v>
      </c>
      <c r="I111" s="34">
        <v>0</v>
      </c>
      <c r="J111" s="34">
        <v>0</v>
      </c>
      <c r="K111" s="34">
        <f>SUM(E111,H111,I111,J111)</f>
        <v>0</v>
      </c>
    </row>
    <row r="112" spans="1:11" s="48" customFormat="1" ht="12" x14ac:dyDescent="0.15">
      <c r="A112" s="37" t="s">
        <v>94</v>
      </c>
      <c r="B112" s="34">
        <f t="shared" ref="B112:J112" si="18">B110+B111</f>
        <v>0</v>
      </c>
      <c r="C112" s="34">
        <f t="shared" si="18"/>
        <v>0</v>
      </c>
      <c r="D112" s="34">
        <f t="shared" si="18"/>
        <v>0</v>
      </c>
      <c r="E112" s="34">
        <f t="shared" si="18"/>
        <v>0</v>
      </c>
      <c r="F112" s="34">
        <f t="shared" si="18"/>
        <v>0</v>
      </c>
      <c r="G112" s="34">
        <f t="shared" si="18"/>
        <v>0</v>
      </c>
      <c r="H112" s="34">
        <f t="shared" si="18"/>
        <v>0</v>
      </c>
      <c r="I112" s="34">
        <f t="shared" si="18"/>
        <v>0</v>
      </c>
      <c r="J112" s="34">
        <f t="shared" si="18"/>
        <v>0</v>
      </c>
      <c r="K112" s="34">
        <f>SUM(E112,H112,I112,J112)</f>
        <v>0</v>
      </c>
    </row>
    <row r="113" spans="1:11" s="48" customFormat="1" ht="12" x14ac:dyDescent="0.15">
      <c r="A113" s="39" t="s">
        <v>53</v>
      </c>
      <c r="B113" s="34">
        <f t="shared" ref="B113:I113" si="19">B104+B112</f>
        <v>284817</v>
      </c>
      <c r="C113" s="34">
        <f t="shared" si="19"/>
        <v>272425</v>
      </c>
      <c r="D113" s="34">
        <f t="shared" si="19"/>
        <v>0</v>
      </c>
      <c r="E113" s="34">
        <f t="shared" si="19"/>
        <v>557242</v>
      </c>
      <c r="F113" s="34">
        <f t="shared" si="19"/>
        <v>-1691866</v>
      </c>
      <c r="G113" s="34">
        <f t="shared" si="19"/>
        <v>0</v>
      </c>
      <c r="H113" s="34">
        <f t="shared" si="19"/>
        <v>-1691866</v>
      </c>
      <c r="I113" s="34">
        <f t="shared" si="19"/>
        <v>57470789</v>
      </c>
      <c r="J113" s="34">
        <f>J104+J112</f>
        <v>0</v>
      </c>
      <c r="K113" s="34">
        <f>SUM(E113,H113,I113,J113)</f>
        <v>56336165</v>
      </c>
    </row>
  </sheetData>
  <mergeCells count="8">
    <mergeCell ref="A1:K1"/>
    <mergeCell ref="A2:K2"/>
    <mergeCell ref="A4:A5"/>
    <mergeCell ref="B4:E4"/>
    <mergeCell ref="F4:H4"/>
    <mergeCell ref="I4:I5"/>
    <mergeCell ref="J4:J5"/>
    <mergeCell ref="K4:K5"/>
  </mergeCells>
  <phoneticPr fontId="7"/>
  <pageMargins left="0.56000000000000005" right="0" top="0.51181102362204722" bottom="0.43307086614173229" header="0.35433070866141736" footer="0.19685039370078741"/>
  <pageSetup paperSize="9" scale="95" firstPageNumber="5" orientation="landscape" useFirstPageNumber="1" r:id="rId1"/>
  <headerFooter alignWithMargins="0">
    <oddHeader xml:space="preserve">&amp;R
</oddHeader>
    <oddFooter xml:space="preserve">&amp;C&amp;"ＭＳ Ｐ明朝,標準"&amp;10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8"/>
  <sheetViews>
    <sheetView workbookViewId="0">
      <selection activeCell="N7" sqref="N7"/>
    </sheetView>
  </sheetViews>
  <sheetFormatPr defaultColWidth="9" defaultRowHeight="18" customHeight="1" x14ac:dyDescent="0.15"/>
  <cols>
    <col min="1" max="1" width="5.5" style="51" customWidth="1"/>
    <col min="2" max="2" width="11.375" style="51" customWidth="1"/>
    <col min="3" max="16384" width="9" style="51"/>
  </cols>
  <sheetData>
    <row r="1" spans="1:23" ht="18.75" x14ac:dyDescent="0.15">
      <c r="A1" s="133" t="s">
        <v>145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23" ht="18" customHeight="1" x14ac:dyDescent="0.15">
      <c r="A2" s="68"/>
      <c r="B2" s="67"/>
      <c r="C2" s="67"/>
      <c r="D2" s="67"/>
      <c r="E2" s="67"/>
      <c r="F2" s="67"/>
      <c r="G2" s="67"/>
      <c r="H2" s="67"/>
      <c r="I2" s="67"/>
      <c r="J2" s="67"/>
    </row>
    <row r="3" spans="1:23" s="66" customFormat="1" ht="6.75" customHeight="1" x14ac:dyDescent="0.15"/>
    <row r="4" spans="1:23" s="53" customFormat="1" ht="18" customHeight="1" x14ac:dyDescent="0.15">
      <c r="A4" s="52" t="s">
        <v>144</v>
      </c>
    </row>
    <row r="5" spans="1:23" s="53" customFormat="1" ht="18" customHeight="1" x14ac:dyDescent="0.15">
      <c r="A5" s="52" t="s">
        <v>143</v>
      </c>
    </row>
    <row r="6" spans="1:23" ht="18" customHeight="1" x14ac:dyDescent="0.15">
      <c r="B6" s="65"/>
      <c r="C6" s="65"/>
      <c r="D6" s="65"/>
      <c r="E6" s="65"/>
      <c r="F6" s="65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8" customHeight="1" x14ac:dyDescent="0.15">
      <c r="A7" s="64" t="s">
        <v>142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9.9499999999999993" customHeight="1" x14ac:dyDescent="0.1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8" customHeight="1" x14ac:dyDescent="0.15">
      <c r="A9" s="53" t="s">
        <v>195</v>
      </c>
      <c r="B9" s="53"/>
      <c r="C9" s="53"/>
      <c r="D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8" customHeight="1" x14ac:dyDescent="0.15">
      <c r="A10" s="53"/>
      <c r="B10" s="53" t="s">
        <v>141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spans="1:23" ht="18" customHeight="1" x14ac:dyDescent="0.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ht="18" customHeight="1" x14ac:dyDescent="0.15">
      <c r="A12" s="64" t="s">
        <v>247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3" ht="9.75" customHeight="1" x14ac:dyDescent="0.1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spans="1:23" ht="18" customHeight="1" x14ac:dyDescent="0.15">
      <c r="A14" s="53" t="s">
        <v>250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3" ht="18" customHeight="1" x14ac:dyDescent="0.15">
      <c r="A15" s="53" t="s">
        <v>251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3" ht="18" customHeight="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11" s="53" customFormat="1" ht="18" customHeight="1" x14ac:dyDescent="0.15">
      <c r="A17" s="60" t="s">
        <v>248</v>
      </c>
    </row>
    <row r="18" spans="1:11" s="53" customFormat="1" ht="18" customHeight="1" x14ac:dyDescent="0.15">
      <c r="A18" s="60"/>
      <c r="B18" s="53" t="s">
        <v>186</v>
      </c>
    </row>
    <row r="19" spans="1:11" s="53" customFormat="1" ht="9.9499999999999993" customHeight="1" x14ac:dyDescent="0.15">
      <c r="A19" s="60"/>
      <c r="K19" s="63" t="s">
        <v>92</v>
      </c>
    </row>
    <row r="20" spans="1:11" s="53" customFormat="1" ht="15" customHeight="1" x14ac:dyDescent="0.15">
      <c r="B20" s="127" t="s">
        <v>137</v>
      </c>
      <c r="C20" s="128"/>
      <c r="D20" s="127" t="s">
        <v>140</v>
      </c>
      <c r="E20" s="128"/>
      <c r="F20" s="136" t="s">
        <v>139</v>
      </c>
      <c r="G20" s="137"/>
      <c r="H20" s="136" t="s">
        <v>138</v>
      </c>
      <c r="I20" s="137"/>
      <c r="J20" s="127" t="s">
        <v>136</v>
      </c>
      <c r="K20" s="128"/>
    </row>
    <row r="21" spans="1:11" s="53" customFormat="1" ht="15" customHeight="1" x14ac:dyDescent="0.15">
      <c r="B21" s="129"/>
      <c r="C21" s="130"/>
      <c r="D21" s="129"/>
      <c r="E21" s="130"/>
      <c r="F21" s="138"/>
      <c r="G21" s="139"/>
      <c r="H21" s="138"/>
      <c r="I21" s="139"/>
      <c r="J21" s="129"/>
      <c r="K21" s="130"/>
    </row>
    <row r="22" spans="1:11" s="53" customFormat="1" ht="15" customHeight="1" x14ac:dyDescent="0.15">
      <c r="B22" s="58" t="s">
        <v>187</v>
      </c>
      <c r="C22" s="54"/>
      <c r="D22" s="55"/>
      <c r="E22" s="55"/>
      <c r="F22" s="57"/>
      <c r="G22" s="56"/>
      <c r="H22" s="62"/>
      <c r="I22" s="61"/>
      <c r="J22" s="57"/>
      <c r="K22" s="56"/>
    </row>
    <row r="23" spans="1:11" s="53" customFormat="1" ht="15" customHeight="1" x14ac:dyDescent="0.15">
      <c r="B23" s="100" t="s">
        <v>196</v>
      </c>
      <c r="C23" s="101"/>
      <c r="D23" s="102">
        <v>18786889</v>
      </c>
      <c r="E23" s="103"/>
      <c r="F23" s="118">
        <v>0</v>
      </c>
      <c r="G23" s="119"/>
      <c r="H23" s="118">
        <v>0</v>
      </c>
      <c r="I23" s="119"/>
      <c r="J23" s="102">
        <f t="shared" ref="J23:J29" si="0">+D23+F23-H23</f>
        <v>18786889</v>
      </c>
      <c r="K23" s="103"/>
    </row>
    <row r="24" spans="1:11" s="53" customFormat="1" ht="15" customHeight="1" x14ac:dyDescent="0.15">
      <c r="B24" s="100" t="s">
        <v>197</v>
      </c>
      <c r="C24" s="101"/>
      <c r="D24" s="102">
        <v>2522000</v>
      </c>
      <c r="E24" s="103"/>
      <c r="F24" s="118">
        <v>0</v>
      </c>
      <c r="G24" s="119"/>
      <c r="H24" s="118">
        <v>0</v>
      </c>
      <c r="I24" s="119"/>
      <c r="J24" s="102">
        <f t="shared" si="0"/>
        <v>2522000</v>
      </c>
      <c r="K24" s="103"/>
    </row>
    <row r="25" spans="1:11" s="53" customFormat="1" ht="15" hidden="1" customHeight="1" x14ac:dyDescent="0.15">
      <c r="B25" s="100"/>
      <c r="C25" s="101"/>
      <c r="D25" s="102"/>
      <c r="E25" s="103"/>
      <c r="F25" s="118"/>
      <c r="G25" s="119"/>
      <c r="H25" s="118"/>
      <c r="I25" s="119"/>
      <c r="J25" s="102">
        <f t="shared" si="0"/>
        <v>0</v>
      </c>
      <c r="K25" s="103"/>
    </row>
    <row r="26" spans="1:11" s="53" customFormat="1" ht="15" hidden="1" customHeight="1" x14ac:dyDescent="0.15">
      <c r="B26" s="100" t="s">
        <v>198</v>
      </c>
      <c r="C26" s="101"/>
      <c r="D26" s="102"/>
      <c r="E26" s="103"/>
      <c r="F26" s="118"/>
      <c r="G26" s="119"/>
      <c r="H26" s="118"/>
      <c r="I26" s="119"/>
      <c r="J26" s="102">
        <f t="shared" si="0"/>
        <v>0</v>
      </c>
      <c r="K26" s="103"/>
    </row>
    <row r="27" spans="1:11" s="53" customFormat="1" ht="15" hidden="1" customHeight="1" x14ac:dyDescent="0.15">
      <c r="B27" s="100"/>
      <c r="C27" s="101"/>
      <c r="D27" s="102">
        <v>0</v>
      </c>
      <c r="E27" s="103"/>
      <c r="F27" s="118">
        <v>0</v>
      </c>
      <c r="G27" s="119"/>
      <c r="H27" s="118">
        <v>0</v>
      </c>
      <c r="I27" s="119"/>
      <c r="J27" s="102">
        <f t="shared" si="0"/>
        <v>0</v>
      </c>
      <c r="K27" s="103"/>
    </row>
    <row r="28" spans="1:11" s="53" customFormat="1" ht="15" hidden="1" customHeight="1" x14ac:dyDescent="0.15">
      <c r="B28" s="100"/>
      <c r="C28" s="101"/>
      <c r="D28" s="102"/>
      <c r="E28" s="103"/>
      <c r="F28" s="118"/>
      <c r="G28" s="119"/>
      <c r="H28" s="118"/>
      <c r="I28" s="119"/>
      <c r="J28" s="102">
        <f t="shared" si="0"/>
        <v>0</v>
      </c>
      <c r="K28" s="103"/>
    </row>
    <row r="29" spans="1:11" s="53" customFormat="1" ht="15" hidden="1" customHeight="1" x14ac:dyDescent="0.15">
      <c r="B29" s="100" t="s">
        <v>132</v>
      </c>
      <c r="C29" s="101"/>
      <c r="D29" s="131">
        <v>0</v>
      </c>
      <c r="E29" s="132"/>
      <c r="F29" s="118">
        <v>0</v>
      </c>
      <c r="G29" s="119"/>
      <c r="H29" s="118">
        <v>0</v>
      </c>
      <c r="I29" s="119"/>
      <c r="J29" s="102">
        <f t="shared" si="0"/>
        <v>0</v>
      </c>
      <c r="K29" s="103"/>
    </row>
    <row r="30" spans="1:11" ht="15" customHeight="1" x14ac:dyDescent="0.15">
      <c r="B30" s="110" t="s">
        <v>131</v>
      </c>
      <c r="C30" s="120"/>
      <c r="D30" s="112">
        <f>SUM(D23:E29)</f>
        <v>21308889</v>
      </c>
      <c r="E30" s="113"/>
      <c r="F30" s="112">
        <f>SUM(F23:G29)</f>
        <v>0</v>
      </c>
      <c r="G30" s="113"/>
      <c r="H30" s="112">
        <f>SUM(H23:I29)</f>
        <v>0</v>
      </c>
      <c r="I30" s="113"/>
      <c r="J30" s="112">
        <f>SUM(J23:K29)</f>
        <v>21308889</v>
      </c>
      <c r="K30" s="113"/>
    </row>
    <row r="32" spans="1:11" s="53" customFormat="1" ht="18" customHeight="1" x14ac:dyDescent="0.15">
      <c r="A32" s="60" t="s">
        <v>249</v>
      </c>
    </row>
    <row r="33" spans="1:11" s="53" customFormat="1" ht="18" customHeight="1" x14ac:dyDescent="0.15">
      <c r="A33" s="60"/>
      <c r="B33" s="53" t="s">
        <v>188</v>
      </c>
    </row>
    <row r="34" spans="1:11" s="53" customFormat="1" ht="10.5" customHeight="1" x14ac:dyDescent="0.15">
      <c r="A34" s="60"/>
      <c r="I34" s="59"/>
      <c r="J34" s="59"/>
      <c r="K34" s="59" t="s">
        <v>92</v>
      </c>
    </row>
    <row r="35" spans="1:11" s="53" customFormat="1" ht="15" customHeight="1" x14ac:dyDescent="0.15">
      <c r="B35" s="127" t="s">
        <v>137</v>
      </c>
      <c r="C35" s="128"/>
      <c r="D35" s="127" t="s">
        <v>136</v>
      </c>
      <c r="E35" s="128"/>
      <c r="F35" s="121" t="s">
        <v>135</v>
      </c>
      <c r="G35" s="122"/>
      <c r="H35" s="121" t="s">
        <v>134</v>
      </c>
      <c r="I35" s="122"/>
      <c r="J35" s="127" t="s">
        <v>133</v>
      </c>
      <c r="K35" s="128"/>
    </row>
    <row r="36" spans="1:11" s="53" customFormat="1" ht="15" customHeight="1" x14ac:dyDescent="0.15">
      <c r="B36" s="129"/>
      <c r="C36" s="130"/>
      <c r="D36" s="129"/>
      <c r="E36" s="130"/>
      <c r="F36" s="123"/>
      <c r="G36" s="124"/>
      <c r="H36" s="123"/>
      <c r="I36" s="124"/>
      <c r="J36" s="129"/>
      <c r="K36" s="130"/>
    </row>
    <row r="37" spans="1:11" s="53" customFormat="1" ht="15" customHeight="1" x14ac:dyDescent="0.15">
      <c r="B37" s="58" t="s">
        <v>187</v>
      </c>
      <c r="C37" s="54"/>
      <c r="D37" s="55"/>
      <c r="E37" s="55"/>
      <c r="F37" s="125"/>
      <c r="G37" s="126"/>
      <c r="H37" s="57"/>
      <c r="I37" s="56"/>
      <c r="J37" s="55"/>
      <c r="K37" s="54"/>
    </row>
    <row r="38" spans="1:11" s="53" customFormat="1" ht="15" customHeight="1" x14ac:dyDescent="0.15">
      <c r="B38" s="100" t="s">
        <v>199</v>
      </c>
      <c r="C38" s="101"/>
      <c r="D38" s="102">
        <f t="shared" ref="D38:D44" si="1">+J23</f>
        <v>18786889</v>
      </c>
      <c r="E38" s="103"/>
      <c r="F38" s="104" t="s">
        <v>130</v>
      </c>
      <c r="G38" s="105"/>
      <c r="H38" s="106">
        <f t="shared" ref="H38:H44" si="2">+D38</f>
        <v>18786889</v>
      </c>
      <c r="I38" s="107"/>
      <c r="J38" s="116" t="s">
        <v>130</v>
      </c>
      <c r="K38" s="117"/>
    </row>
    <row r="39" spans="1:11" s="53" customFormat="1" ht="15" customHeight="1" x14ac:dyDescent="0.15">
      <c r="B39" s="100" t="s">
        <v>197</v>
      </c>
      <c r="C39" s="101"/>
      <c r="D39" s="102">
        <f t="shared" si="1"/>
        <v>2522000</v>
      </c>
      <c r="E39" s="103"/>
      <c r="F39" s="104" t="s">
        <v>130</v>
      </c>
      <c r="G39" s="105"/>
      <c r="H39" s="106">
        <f t="shared" si="2"/>
        <v>2522000</v>
      </c>
      <c r="I39" s="107"/>
      <c r="J39" s="116" t="s">
        <v>130</v>
      </c>
      <c r="K39" s="117"/>
    </row>
    <row r="40" spans="1:11" s="53" customFormat="1" ht="15" hidden="1" customHeight="1" x14ac:dyDescent="0.15">
      <c r="B40" s="100"/>
      <c r="C40" s="101"/>
      <c r="D40" s="102">
        <f t="shared" si="1"/>
        <v>0</v>
      </c>
      <c r="E40" s="103"/>
      <c r="F40" s="104" t="s">
        <v>130</v>
      </c>
      <c r="G40" s="105"/>
      <c r="H40" s="106">
        <f t="shared" si="2"/>
        <v>0</v>
      </c>
      <c r="I40" s="107"/>
      <c r="J40" s="116" t="s">
        <v>130</v>
      </c>
      <c r="K40" s="117"/>
    </row>
    <row r="41" spans="1:11" s="53" customFormat="1" ht="15" hidden="1" customHeight="1" x14ac:dyDescent="0.15">
      <c r="B41" s="100"/>
      <c r="C41" s="101"/>
      <c r="D41" s="102">
        <f t="shared" si="1"/>
        <v>0</v>
      </c>
      <c r="E41" s="103"/>
      <c r="F41" s="104" t="s">
        <v>130</v>
      </c>
      <c r="G41" s="105"/>
      <c r="H41" s="106">
        <f t="shared" si="2"/>
        <v>0</v>
      </c>
      <c r="I41" s="107"/>
      <c r="J41" s="116" t="s">
        <v>130</v>
      </c>
      <c r="K41" s="117"/>
    </row>
    <row r="42" spans="1:11" s="53" customFormat="1" ht="15" hidden="1" customHeight="1" x14ac:dyDescent="0.15">
      <c r="B42" s="100"/>
      <c r="C42" s="101"/>
      <c r="D42" s="102">
        <f t="shared" si="1"/>
        <v>0</v>
      </c>
      <c r="E42" s="103"/>
      <c r="F42" s="104" t="s">
        <v>130</v>
      </c>
      <c r="G42" s="105"/>
      <c r="H42" s="106">
        <f t="shared" si="2"/>
        <v>0</v>
      </c>
      <c r="I42" s="107"/>
      <c r="J42" s="116" t="s">
        <v>130</v>
      </c>
      <c r="K42" s="117"/>
    </row>
    <row r="43" spans="1:11" s="53" customFormat="1" ht="15" hidden="1" customHeight="1" x14ac:dyDescent="0.15">
      <c r="B43" s="100"/>
      <c r="C43" s="101"/>
      <c r="D43" s="102">
        <f t="shared" si="1"/>
        <v>0</v>
      </c>
      <c r="E43" s="103"/>
      <c r="F43" s="104" t="s">
        <v>130</v>
      </c>
      <c r="G43" s="105"/>
      <c r="H43" s="106">
        <f t="shared" si="2"/>
        <v>0</v>
      </c>
      <c r="I43" s="107"/>
      <c r="J43" s="116" t="s">
        <v>130</v>
      </c>
      <c r="K43" s="117"/>
    </row>
    <row r="44" spans="1:11" s="53" customFormat="1" ht="15" hidden="1" customHeight="1" x14ac:dyDescent="0.15">
      <c r="B44" s="100" t="s">
        <v>132</v>
      </c>
      <c r="C44" s="101"/>
      <c r="D44" s="102">
        <f t="shared" si="1"/>
        <v>0</v>
      </c>
      <c r="E44" s="103"/>
      <c r="F44" s="104" t="s">
        <v>130</v>
      </c>
      <c r="G44" s="105"/>
      <c r="H44" s="106">
        <f t="shared" si="2"/>
        <v>0</v>
      </c>
      <c r="I44" s="107"/>
      <c r="J44" s="116" t="s">
        <v>130</v>
      </c>
      <c r="K44" s="117"/>
    </row>
    <row r="45" spans="1:11" ht="15" customHeight="1" x14ac:dyDescent="0.15">
      <c r="B45" s="110" t="s">
        <v>131</v>
      </c>
      <c r="C45" s="111"/>
      <c r="D45" s="112">
        <f>SUM(D38:E44)</f>
        <v>21308889</v>
      </c>
      <c r="E45" s="113"/>
      <c r="F45" s="114" t="s">
        <v>130</v>
      </c>
      <c r="G45" s="115"/>
      <c r="H45" s="108">
        <f>SUM(H38:I44)</f>
        <v>21308889</v>
      </c>
      <c r="I45" s="109"/>
      <c r="J45" s="108">
        <f>SUM(J38:K43)</f>
        <v>0</v>
      </c>
      <c r="K45" s="109"/>
    </row>
    <row r="47" spans="1:11" ht="18" customHeight="1" x14ac:dyDescent="0.15">
      <c r="A47" s="73"/>
      <c r="B47" s="73"/>
      <c r="C47" s="72"/>
      <c r="D47" s="72"/>
      <c r="E47" s="72"/>
      <c r="F47" s="72"/>
    </row>
    <row r="48" spans="1:11" ht="18" customHeight="1" x14ac:dyDescent="0.15">
      <c r="A48" s="73"/>
      <c r="B48" s="72"/>
      <c r="C48" s="72"/>
      <c r="D48" s="72"/>
      <c r="E48" s="72"/>
      <c r="F48" s="72"/>
    </row>
  </sheetData>
  <mergeCells count="92">
    <mergeCell ref="B27:C27"/>
    <mergeCell ref="D27:E27"/>
    <mergeCell ref="F27:G27"/>
    <mergeCell ref="B24:C24"/>
    <mergeCell ref="D24:E24"/>
    <mergeCell ref="F24:G24"/>
    <mergeCell ref="J24:K24"/>
    <mergeCell ref="A1:K1"/>
    <mergeCell ref="J23:K23"/>
    <mergeCell ref="H20:I21"/>
    <mergeCell ref="H23:I23"/>
    <mergeCell ref="J20:K21"/>
    <mergeCell ref="B20:C21"/>
    <mergeCell ref="D20:E21"/>
    <mergeCell ref="B23:C23"/>
    <mergeCell ref="D23:E23"/>
    <mergeCell ref="F23:G23"/>
    <mergeCell ref="F20:G21"/>
    <mergeCell ref="H24:I24"/>
    <mergeCell ref="J26:K26"/>
    <mergeCell ref="B25:C25"/>
    <mergeCell ref="D25:E25"/>
    <mergeCell ref="F25:G25"/>
    <mergeCell ref="B26:C26"/>
    <mergeCell ref="D26:E26"/>
    <mergeCell ref="F26:G26"/>
    <mergeCell ref="H26:I26"/>
    <mergeCell ref="J25:K25"/>
    <mergeCell ref="H25:I25"/>
    <mergeCell ref="J35:K36"/>
    <mergeCell ref="H35:I36"/>
    <mergeCell ref="J30:K30"/>
    <mergeCell ref="H27:I27"/>
    <mergeCell ref="J29:K29"/>
    <mergeCell ref="J27:K27"/>
    <mergeCell ref="J28:K28"/>
    <mergeCell ref="H28:I28"/>
    <mergeCell ref="H30:I30"/>
    <mergeCell ref="H29:I29"/>
    <mergeCell ref="B40:C40"/>
    <mergeCell ref="D40:E40"/>
    <mergeCell ref="F40:G40"/>
    <mergeCell ref="B39:C39"/>
    <mergeCell ref="D39:E39"/>
    <mergeCell ref="F39:G39"/>
    <mergeCell ref="B28:C28"/>
    <mergeCell ref="D28:E28"/>
    <mergeCell ref="F28:G28"/>
    <mergeCell ref="B29:C29"/>
    <mergeCell ref="D29:E29"/>
    <mergeCell ref="B38:C38"/>
    <mergeCell ref="D38:E38"/>
    <mergeCell ref="F38:G38"/>
    <mergeCell ref="F30:G30"/>
    <mergeCell ref="F29:G29"/>
    <mergeCell ref="B30:C30"/>
    <mergeCell ref="D30:E30"/>
    <mergeCell ref="F35:G36"/>
    <mergeCell ref="F37:G37"/>
    <mergeCell ref="B35:C36"/>
    <mergeCell ref="D35:E36"/>
    <mergeCell ref="B41:C41"/>
    <mergeCell ref="D41:E41"/>
    <mergeCell ref="F41:G41"/>
    <mergeCell ref="J43:K43"/>
    <mergeCell ref="B43:C43"/>
    <mergeCell ref="D42:E42"/>
    <mergeCell ref="F42:G42"/>
    <mergeCell ref="H42:I42"/>
    <mergeCell ref="J42:K42"/>
    <mergeCell ref="J41:K41"/>
    <mergeCell ref="D43:E43"/>
    <mergeCell ref="F43:G43"/>
    <mergeCell ref="B42:C42"/>
    <mergeCell ref="H38:I38"/>
    <mergeCell ref="J38:K38"/>
    <mergeCell ref="H39:I39"/>
    <mergeCell ref="H41:I41"/>
    <mergeCell ref="J44:K44"/>
    <mergeCell ref="J39:K39"/>
    <mergeCell ref="J40:K40"/>
    <mergeCell ref="H40:I40"/>
    <mergeCell ref="H43:I43"/>
    <mergeCell ref="B44:C44"/>
    <mergeCell ref="D44:E44"/>
    <mergeCell ref="F44:G44"/>
    <mergeCell ref="H44:I44"/>
    <mergeCell ref="J45:K45"/>
    <mergeCell ref="B45:C45"/>
    <mergeCell ref="D45:E45"/>
    <mergeCell ref="F45:G45"/>
    <mergeCell ref="H45:I45"/>
  </mergeCells>
  <phoneticPr fontId="7"/>
  <pageMargins left="0.70866141732283472" right="0.19685039370078741" top="0.39370078740157483" bottom="0.19685039370078741" header="0.31496062992125984" footer="0.31496062992125984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3"/>
  <sheetViews>
    <sheetView zoomScaleNormal="100" workbookViewId="0">
      <selection activeCell="AC28" sqref="AC28"/>
    </sheetView>
  </sheetViews>
  <sheetFormatPr defaultColWidth="9" defaultRowHeight="13.5" x14ac:dyDescent="0.15"/>
  <cols>
    <col min="1" max="35" width="3.5" style="71" customWidth="1"/>
    <col min="36" max="16384" width="9" style="71"/>
  </cols>
  <sheetData>
    <row r="1" spans="1:35" ht="18.75" x14ac:dyDescent="0.15">
      <c r="A1" s="140" t="s">
        <v>192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79"/>
      <c r="AC1" s="79"/>
      <c r="AD1" s="79"/>
      <c r="AE1" s="79"/>
      <c r="AF1" s="79"/>
      <c r="AG1" s="79"/>
      <c r="AH1" s="79"/>
      <c r="AI1" s="74"/>
    </row>
    <row r="2" spans="1:35" ht="18.75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4"/>
    </row>
    <row r="3" spans="1:35" ht="18.75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4"/>
    </row>
    <row r="4" spans="1:35" ht="18.75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4"/>
    </row>
    <row r="5" spans="1:35" ht="18" customHeight="1" x14ac:dyDescent="0.15">
      <c r="A5" s="74" t="s">
        <v>191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</row>
    <row r="6" spans="1:35" ht="18" customHeight="1" x14ac:dyDescent="0.15">
      <c r="A6" s="74"/>
      <c r="B6" s="74" t="s">
        <v>190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</row>
    <row r="7" spans="1:35" ht="18" customHeight="1" x14ac:dyDescent="0.1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</row>
    <row r="8" spans="1:35" ht="18" customHeight="1" x14ac:dyDescent="0.15">
      <c r="A8" s="74" t="s">
        <v>189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</row>
    <row r="9" spans="1:35" ht="18" customHeight="1" x14ac:dyDescent="0.15">
      <c r="A9" s="74"/>
      <c r="B9" s="74" t="s">
        <v>210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</row>
    <row r="10" spans="1:35" ht="18" customHeight="1" x14ac:dyDescent="0.1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</row>
    <row r="11" spans="1:35" x14ac:dyDescent="0.1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</row>
    <row r="12" spans="1:35" x14ac:dyDescent="0.1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</row>
    <row r="13" spans="1:35" x14ac:dyDescent="0.1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</sheetData>
  <mergeCells count="1">
    <mergeCell ref="A1:AA1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貸借対照表</vt:lpstr>
      <vt:lpstr>正味財産増減計算書</vt:lpstr>
      <vt:lpstr>印刷しない！（正味財産増減内訳書）</vt:lpstr>
      <vt:lpstr>財務諸表注記</vt:lpstr>
      <vt:lpstr>附属明細書</vt:lpstr>
      <vt:lpstr>貸借対照表!Print_Area</vt:lpstr>
      <vt:lpstr>表紙!Print_Area</vt:lpstr>
      <vt:lpstr>附属明細書!Print_Area</vt:lpstr>
      <vt:lpstr>'印刷しない！（正味財産増減内訳書）'!Print_Titles</vt:lpstr>
      <vt:lpstr>正味財産増減計算書!Print_Titles</vt:lpstr>
      <vt:lpstr>貸借対照表!Print_Titles</vt:lpstr>
    </vt:vector>
  </TitlesOfParts>
  <Company>KAKO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</dc:creator>
  <cp:lastModifiedBy>松川義</cp:lastModifiedBy>
  <cp:lastPrinted>2018-05-01T23:17:10Z</cp:lastPrinted>
  <dcterms:created xsi:type="dcterms:W3CDTF">2013-01-16T08:57:52Z</dcterms:created>
  <dcterms:modified xsi:type="dcterms:W3CDTF">2018-05-07T07:51:16Z</dcterms:modified>
</cp:coreProperties>
</file>