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\Users\user\Documents\社団法人全日本かるた協会のドキュメント\総務部\会計\事業報告\事業決算書\平成２７年度決算関係\"/>
    </mc:Choice>
  </mc:AlternateContent>
  <bookViews>
    <workbookView xWindow="0" yWindow="0" windowWidth="20490" windowHeight="7770" firstSheet="1" activeTab="3"/>
  </bookViews>
  <sheets>
    <sheet name="表紙" sheetId="1" r:id="rId1"/>
    <sheet name="貸借対照表" sheetId="2" r:id="rId2"/>
    <sheet name="貸借対照表内訳書" sheetId="3" r:id="rId3"/>
    <sheet name="正味財産増減計算書" sheetId="4" r:id="rId4"/>
    <sheet name="正味財産増減内訳書" sheetId="5" r:id="rId5"/>
    <sheet name="財務諸表注記" sheetId="6" r:id="rId6"/>
    <sheet name="附属明細書" sheetId="11" r:id="rId7"/>
  </sheets>
  <definedNames>
    <definedName name="_xlnm.Print_Area" localSheetId="0">表紙!$A$1:$F$21</definedName>
    <definedName name="_xlnm.Print_Area" localSheetId="6">附属明細書!$A$1:$Y$9</definedName>
    <definedName name="_xlnm.Print_Titles" localSheetId="3">正味財産増減計算書!$4:$4</definedName>
    <definedName name="_xlnm.Print_Titles" localSheetId="4">正味財産増減内訳書!$A:$A,正味財産増減内訳書!$4:$5</definedName>
    <definedName name="_xlnm.Print_Titles" localSheetId="1">貸借対照表!$5:$5</definedName>
    <definedName name="_xlnm.Print_Titles" localSheetId="2">貸借対照表内訳書!$A:$A,貸借対照表内訳書!$1:$1</definedName>
  </definedNames>
  <calcPr calcId="152511"/>
</workbook>
</file>

<file path=xl/calcChain.xml><?xml version="1.0" encoding="utf-8"?>
<calcChain xmlns="http://schemas.openxmlformats.org/spreadsheetml/2006/main">
  <c r="I76" i="5" l="1"/>
  <c r="D11" i="4" l="1"/>
  <c r="C10" i="4"/>
  <c r="B10" i="4"/>
  <c r="D10" i="4" s="1"/>
  <c r="C43" i="2"/>
  <c r="C15" i="2"/>
  <c r="C93" i="5"/>
  <c r="E93" i="5" s="1"/>
  <c r="F93" i="5"/>
  <c r="I36" i="5"/>
  <c r="I34" i="5"/>
  <c r="F37" i="2"/>
  <c r="I37" i="2" s="1"/>
  <c r="F44" i="2"/>
  <c r="F49" i="2" s="1"/>
  <c r="F56" i="2"/>
  <c r="C8" i="2"/>
  <c r="I42" i="2"/>
  <c r="C16" i="2"/>
  <c r="I15" i="2"/>
  <c r="I14" i="2"/>
  <c r="H23" i="5"/>
  <c r="K61" i="5"/>
  <c r="B60" i="4" s="1"/>
  <c r="D60" i="4" s="1"/>
  <c r="K62" i="5"/>
  <c r="B61" i="4"/>
  <c r="D61" i="4" s="1"/>
  <c r="E20" i="5"/>
  <c r="E21" i="5"/>
  <c r="I16" i="5"/>
  <c r="I14" i="5"/>
  <c r="H53" i="5"/>
  <c r="K53" i="5" s="1"/>
  <c r="B54" i="4" s="1"/>
  <c r="E53" i="5"/>
  <c r="D54" i="4"/>
  <c r="H43" i="5"/>
  <c r="E43" i="5"/>
  <c r="K43" i="5"/>
  <c r="B42" i="4"/>
  <c r="D42" i="4" s="1"/>
  <c r="H40" i="5"/>
  <c r="F18" i="5"/>
  <c r="F17" i="5" s="1"/>
  <c r="B32" i="5"/>
  <c r="C55" i="5"/>
  <c r="C39" i="5" s="1"/>
  <c r="C78" i="5" s="1"/>
  <c r="H44" i="5"/>
  <c r="I58" i="5"/>
  <c r="B18" i="5"/>
  <c r="I39" i="2"/>
  <c r="B87" i="5"/>
  <c r="B92" i="5" s="1"/>
  <c r="I63" i="5"/>
  <c r="K63" i="5" s="1"/>
  <c r="I39" i="5"/>
  <c r="J37" i="5"/>
  <c r="I32" i="5"/>
  <c r="I29" i="5"/>
  <c r="I25" i="5"/>
  <c r="I18" i="5"/>
  <c r="I17" i="5" s="1"/>
  <c r="I13" i="5"/>
  <c r="I11" i="5"/>
  <c r="I9" i="5"/>
  <c r="G39" i="5"/>
  <c r="G78" i="5"/>
  <c r="D39" i="5"/>
  <c r="D78" i="5"/>
  <c r="G34" i="5"/>
  <c r="F34" i="5"/>
  <c r="H34" i="5" s="1"/>
  <c r="G32" i="5"/>
  <c r="F32" i="5"/>
  <c r="H32" i="5" s="1"/>
  <c r="G29" i="5"/>
  <c r="F29" i="5"/>
  <c r="G25" i="5"/>
  <c r="F25" i="5"/>
  <c r="H25" i="5" s="1"/>
  <c r="G18" i="5"/>
  <c r="G13" i="5"/>
  <c r="F13" i="5"/>
  <c r="H13" i="5"/>
  <c r="G11" i="5"/>
  <c r="G9" i="5"/>
  <c r="F11" i="5"/>
  <c r="H11" i="5"/>
  <c r="H10" i="5"/>
  <c r="H12" i="5"/>
  <c r="H14" i="5"/>
  <c r="K14" i="5" s="1"/>
  <c r="B13" i="4" s="1"/>
  <c r="H15" i="5"/>
  <c r="H16" i="5"/>
  <c r="H19" i="5"/>
  <c r="K19" i="5"/>
  <c r="B18" i="4"/>
  <c r="H20" i="5"/>
  <c r="H21" i="5"/>
  <c r="H22" i="5"/>
  <c r="E22" i="5"/>
  <c r="K22" i="5" s="1"/>
  <c r="B21" i="4" s="1"/>
  <c r="H24" i="5"/>
  <c r="K24" i="5" s="1"/>
  <c r="H26" i="5"/>
  <c r="H27" i="5"/>
  <c r="H28" i="5"/>
  <c r="H30" i="5"/>
  <c r="K30" i="5" s="1"/>
  <c r="B29" i="4" s="1"/>
  <c r="H31" i="5"/>
  <c r="H33" i="5"/>
  <c r="H35" i="5"/>
  <c r="H36" i="5"/>
  <c r="C34" i="5"/>
  <c r="D34" i="5"/>
  <c r="B34" i="5"/>
  <c r="E34" i="5" s="1"/>
  <c r="C32" i="5"/>
  <c r="D32" i="5"/>
  <c r="E32" i="5"/>
  <c r="C29" i="5"/>
  <c r="D29" i="5"/>
  <c r="E29" i="5"/>
  <c r="K29" i="5" s="1"/>
  <c r="B29" i="5"/>
  <c r="C25" i="5"/>
  <c r="D25" i="5"/>
  <c r="B25" i="5"/>
  <c r="C18" i="5"/>
  <c r="D18" i="5"/>
  <c r="E18" i="5" s="1"/>
  <c r="K18" i="5" s="1"/>
  <c r="C13" i="5"/>
  <c r="D13" i="5"/>
  <c r="B13" i="5"/>
  <c r="C11" i="5"/>
  <c r="C9" i="5" s="1"/>
  <c r="D11" i="5"/>
  <c r="B11" i="5"/>
  <c r="B9" i="5" s="1"/>
  <c r="D23" i="4"/>
  <c r="F24" i="3"/>
  <c r="F25" i="3"/>
  <c r="F26" i="3"/>
  <c r="F46" i="3"/>
  <c r="F47" i="3"/>
  <c r="F48" i="3"/>
  <c r="C49" i="3"/>
  <c r="D49" i="3"/>
  <c r="F49" i="3" s="1"/>
  <c r="E49" i="3"/>
  <c r="B49" i="3"/>
  <c r="C13" i="3"/>
  <c r="C29" i="3" s="1"/>
  <c r="C60" i="3" s="1"/>
  <c r="F13" i="3"/>
  <c r="D13" i="3"/>
  <c r="E13" i="3"/>
  <c r="B13" i="3"/>
  <c r="F10" i="3"/>
  <c r="F11" i="3"/>
  <c r="F12" i="3"/>
  <c r="F33" i="3"/>
  <c r="I36" i="2"/>
  <c r="B96" i="4"/>
  <c r="D96" i="4"/>
  <c r="D27" i="4"/>
  <c r="D30" i="4"/>
  <c r="D34" i="4"/>
  <c r="I57" i="2"/>
  <c r="C48" i="2"/>
  <c r="I48" i="2"/>
  <c r="I38" i="2"/>
  <c r="I40" i="2"/>
  <c r="I41" i="2"/>
  <c r="I35" i="2"/>
  <c r="C29" i="2"/>
  <c r="I29" i="2"/>
  <c r="I24" i="2"/>
  <c r="I25" i="2"/>
  <c r="I26" i="2"/>
  <c r="I27" i="2"/>
  <c r="I28" i="2"/>
  <c r="I23" i="2"/>
  <c r="C21" i="2"/>
  <c r="I21" i="2"/>
  <c r="I20" i="2"/>
  <c r="I16" i="2"/>
  <c r="I9" i="2"/>
  <c r="I10" i="2"/>
  <c r="I11" i="2"/>
  <c r="I12" i="2"/>
  <c r="I13" i="2"/>
  <c r="I8" i="2"/>
  <c r="I58" i="2"/>
  <c r="J18" i="6"/>
  <c r="J19" i="6"/>
  <c r="D34" i="6"/>
  <c r="H34" i="6" s="1"/>
  <c r="J20" i="6"/>
  <c r="D35" i="6" s="1"/>
  <c r="H35" i="6" s="1"/>
  <c r="J21" i="6"/>
  <c r="D36" i="6"/>
  <c r="H36" i="6" s="1"/>
  <c r="J22" i="6"/>
  <c r="D37" i="6" s="1"/>
  <c r="H37" i="6"/>
  <c r="J23" i="6"/>
  <c r="D38" i="6" s="1"/>
  <c r="H38" i="6" s="1"/>
  <c r="J24" i="6"/>
  <c r="D39" i="6"/>
  <c r="H39" i="6"/>
  <c r="D25" i="6"/>
  <c r="F25" i="6"/>
  <c r="H25" i="6"/>
  <c r="J40" i="6"/>
  <c r="D9" i="5"/>
  <c r="E10" i="5"/>
  <c r="K10" i="5"/>
  <c r="B9" i="4" s="1"/>
  <c r="B8" i="4" s="1"/>
  <c r="E14" i="5"/>
  <c r="J14" i="5"/>
  <c r="E15" i="5"/>
  <c r="J16" i="5"/>
  <c r="E19" i="5"/>
  <c r="E23" i="5"/>
  <c r="K23" i="5"/>
  <c r="B22" i="4" s="1"/>
  <c r="D22" i="4"/>
  <c r="E24" i="5"/>
  <c r="E26" i="5"/>
  <c r="K26" i="5"/>
  <c r="B25" i="4" s="1"/>
  <c r="D25" i="4" s="1"/>
  <c r="E27" i="5"/>
  <c r="K27" i="5"/>
  <c r="B26" i="4" s="1"/>
  <c r="D26" i="4" s="1"/>
  <c r="E30" i="5"/>
  <c r="E31" i="5"/>
  <c r="K31" i="5" s="1"/>
  <c r="E33" i="5"/>
  <c r="K33" i="5"/>
  <c r="B32" i="4" s="1"/>
  <c r="J35" i="5"/>
  <c r="J20" i="5" s="1"/>
  <c r="E36" i="5"/>
  <c r="K36" i="5" s="1"/>
  <c r="B35" i="4" s="1"/>
  <c r="J40" i="5"/>
  <c r="K40" i="5" s="1"/>
  <c r="B39" i="4" s="1"/>
  <c r="E41" i="5"/>
  <c r="K41" i="5" s="1"/>
  <c r="B40" i="4" s="1"/>
  <c r="D40" i="4" s="1"/>
  <c r="H41" i="5"/>
  <c r="E42" i="5"/>
  <c r="K42" i="5"/>
  <c r="B41" i="4" s="1"/>
  <c r="D41" i="4" s="1"/>
  <c r="H42" i="5"/>
  <c r="E44" i="5"/>
  <c r="E45" i="5"/>
  <c r="H45" i="5"/>
  <c r="E46" i="5"/>
  <c r="K46" i="5" s="1"/>
  <c r="H46" i="5"/>
  <c r="E47" i="5"/>
  <c r="K47" i="5" s="1"/>
  <c r="B46" i="4" s="1"/>
  <c r="D46" i="4" s="1"/>
  <c r="H47" i="5"/>
  <c r="E48" i="5"/>
  <c r="K48" i="5" s="1"/>
  <c r="B47" i="4" s="1"/>
  <c r="H48" i="5"/>
  <c r="J49" i="5"/>
  <c r="E50" i="5"/>
  <c r="K50" i="5"/>
  <c r="B49" i="4" s="1"/>
  <c r="D49" i="4" s="1"/>
  <c r="H50" i="5"/>
  <c r="E51" i="5"/>
  <c r="H51" i="5"/>
  <c r="E52" i="5"/>
  <c r="K52" i="5"/>
  <c r="B51" i="4" s="1"/>
  <c r="D51" i="4" s="1"/>
  <c r="H52" i="5"/>
  <c r="E54" i="5"/>
  <c r="K54" i="5" s="1"/>
  <c r="B52" i="4" s="1"/>
  <c r="D52" i="4" s="1"/>
  <c r="H54" i="5"/>
  <c r="E55" i="5"/>
  <c r="K55" i="5" s="1"/>
  <c r="B53" i="4" s="1"/>
  <c r="D53" i="4" s="1"/>
  <c r="H55" i="5"/>
  <c r="E56" i="5"/>
  <c r="K56" i="5"/>
  <c r="B55" i="4"/>
  <c r="D55" i="4" s="1"/>
  <c r="H56" i="5"/>
  <c r="K59" i="5"/>
  <c r="B58" i="4"/>
  <c r="K60" i="5"/>
  <c r="B59" i="4" s="1"/>
  <c r="D59" i="4"/>
  <c r="K64" i="5"/>
  <c r="B63" i="4"/>
  <c r="K66" i="5"/>
  <c r="B65" i="4"/>
  <c r="D65" i="4" s="1"/>
  <c r="K68" i="5"/>
  <c r="B67" i="4"/>
  <c r="D67" i="4"/>
  <c r="K69" i="5"/>
  <c r="B68" i="4"/>
  <c r="D68" i="4"/>
  <c r="K71" i="5"/>
  <c r="B70" i="4" s="1"/>
  <c r="D70" i="4"/>
  <c r="K73" i="5"/>
  <c r="B72" i="4"/>
  <c r="D72" i="4" s="1"/>
  <c r="K75" i="5"/>
  <c r="B74" i="4"/>
  <c r="D74" i="4" s="1"/>
  <c r="E80" i="5"/>
  <c r="H80" i="5"/>
  <c r="K80" i="5" s="1"/>
  <c r="B81" i="5"/>
  <c r="C81" i="5"/>
  <c r="D81" i="5"/>
  <c r="E81" i="5" s="1"/>
  <c r="F81" i="5"/>
  <c r="G81" i="5"/>
  <c r="I81" i="5"/>
  <c r="J81" i="5"/>
  <c r="E85" i="5"/>
  <c r="K85" i="5" s="1"/>
  <c r="H85" i="5"/>
  <c r="E86" i="5"/>
  <c r="K86" i="5"/>
  <c r="H86" i="5"/>
  <c r="C87" i="5"/>
  <c r="D87" i="5"/>
  <c r="F87" i="5"/>
  <c r="F92" i="5" s="1"/>
  <c r="G87" i="5"/>
  <c r="H87" i="5" s="1"/>
  <c r="I87" i="5"/>
  <c r="J87" i="5"/>
  <c r="J92" i="5" s="1"/>
  <c r="E89" i="5"/>
  <c r="H89" i="5"/>
  <c r="E90" i="5"/>
  <c r="E91" i="5" s="1"/>
  <c r="K90" i="5"/>
  <c r="H90" i="5"/>
  <c r="B91" i="5"/>
  <c r="C91" i="5"/>
  <c r="C92" i="5" s="1"/>
  <c r="D91" i="5"/>
  <c r="F91" i="5"/>
  <c r="G91" i="5"/>
  <c r="G92" i="5"/>
  <c r="I91" i="5"/>
  <c r="J91" i="5"/>
  <c r="H93" i="5"/>
  <c r="E97" i="5"/>
  <c r="K97" i="5" s="1"/>
  <c r="H97" i="5"/>
  <c r="B100" i="5"/>
  <c r="B104" i="5" s="1"/>
  <c r="C100" i="5"/>
  <c r="C104" i="5" s="1"/>
  <c r="E100" i="5"/>
  <c r="D100" i="5"/>
  <c r="F100" i="5"/>
  <c r="F104" i="5" s="1"/>
  <c r="F106" i="5" s="1"/>
  <c r="G100" i="5"/>
  <c r="G104" i="5"/>
  <c r="G106" i="5" s="1"/>
  <c r="I100" i="5"/>
  <c r="E101" i="5"/>
  <c r="K101" i="5"/>
  <c r="H101" i="5"/>
  <c r="B102" i="5"/>
  <c r="C102" i="5"/>
  <c r="D102" i="5"/>
  <c r="D104" i="5" s="1"/>
  <c r="F102" i="5"/>
  <c r="G102" i="5"/>
  <c r="I102" i="5"/>
  <c r="I104" i="5"/>
  <c r="I106" i="5" s="1"/>
  <c r="E103" i="5"/>
  <c r="H103" i="5"/>
  <c r="H102" i="5"/>
  <c r="J104" i="5"/>
  <c r="J106" i="5"/>
  <c r="E105" i="5"/>
  <c r="K105" i="5"/>
  <c r="H105" i="5"/>
  <c r="D79" i="4"/>
  <c r="D89" i="4"/>
  <c r="D91" i="4"/>
  <c r="H81" i="5"/>
  <c r="E12" i="5"/>
  <c r="K12" i="5"/>
  <c r="K70" i="5"/>
  <c r="B69" i="4" s="1"/>
  <c r="D69" i="4"/>
  <c r="K65" i="5"/>
  <c r="B64" i="4"/>
  <c r="D64" i="4" s="1"/>
  <c r="K72" i="5"/>
  <c r="B71" i="4"/>
  <c r="D71" i="4"/>
  <c r="B106" i="5"/>
  <c r="K76" i="5"/>
  <c r="B75" i="4" s="1"/>
  <c r="D75" i="4" s="1"/>
  <c r="K74" i="5"/>
  <c r="B73" i="4"/>
  <c r="D73" i="4" s="1"/>
  <c r="E28" i="5"/>
  <c r="E40" i="5"/>
  <c r="K67" i="5"/>
  <c r="B66" i="4" s="1"/>
  <c r="H49" i="5"/>
  <c r="E49" i="5"/>
  <c r="K77" i="5"/>
  <c r="B76" i="4" s="1"/>
  <c r="D76" i="4" s="1"/>
  <c r="J39" i="5"/>
  <c r="J78" i="5" s="1"/>
  <c r="J79" i="5"/>
  <c r="J82" i="5" s="1"/>
  <c r="E16" i="5"/>
  <c r="H91" i="5"/>
  <c r="D80" i="4"/>
  <c r="D95" i="4"/>
  <c r="F4" i="3"/>
  <c r="F5" i="3"/>
  <c r="F6" i="3"/>
  <c r="F7" i="3"/>
  <c r="F8" i="3"/>
  <c r="F9" i="3"/>
  <c r="F16" i="3"/>
  <c r="B17" i="3"/>
  <c r="F17" i="3" s="1"/>
  <c r="C17" i="3"/>
  <c r="D17" i="3"/>
  <c r="D59" i="3" s="1"/>
  <c r="E17" i="3"/>
  <c r="E28" i="3" s="1"/>
  <c r="F19" i="3"/>
  <c r="F20" i="3"/>
  <c r="F21" i="3"/>
  <c r="F22" i="3"/>
  <c r="F23" i="3"/>
  <c r="B27" i="3"/>
  <c r="F27" i="3" s="1"/>
  <c r="C27" i="3"/>
  <c r="D27" i="3"/>
  <c r="D28" i="3"/>
  <c r="D29" i="3"/>
  <c r="E27" i="3"/>
  <c r="F32" i="3"/>
  <c r="F34" i="3"/>
  <c r="F35" i="3"/>
  <c r="F36" i="3"/>
  <c r="F37" i="3"/>
  <c r="F38" i="3"/>
  <c r="F39" i="3"/>
  <c r="F40" i="3"/>
  <c r="F41" i="3"/>
  <c r="B42" i="3"/>
  <c r="B50" i="3"/>
  <c r="C42" i="3"/>
  <c r="D42" i="3"/>
  <c r="D50" i="3"/>
  <c r="E42" i="3"/>
  <c r="E50" i="3" s="1"/>
  <c r="F44" i="3"/>
  <c r="F45" i="3"/>
  <c r="F53" i="3"/>
  <c r="F54" i="3"/>
  <c r="F55" i="3"/>
  <c r="F58" i="3"/>
  <c r="B59" i="3"/>
  <c r="F59" i="3" s="1"/>
  <c r="F9" i="5"/>
  <c r="H9" i="5" s="1"/>
  <c r="D106" i="5"/>
  <c r="K44" i="5"/>
  <c r="B43" i="4" s="1"/>
  <c r="D43" i="4" s="1"/>
  <c r="F39" i="5"/>
  <c r="H39" i="5"/>
  <c r="H78" i="5" s="1"/>
  <c r="B39" i="5"/>
  <c r="C17" i="5"/>
  <c r="K21" i="5"/>
  <c r="B20" i="4" s="1"/>
  <c r="D20" i="4" s="1"/>
  <c r="D86" i="4"/>
  <c r="D94" i="4"/>
  <c r="D84" i="4"/>
  <c r="E35" i="5"/>
  <c r="K35" i="5" s="1"/>
  <c r="C30" i="2"/>
  <c r="I30" i="2"/>
  <c r="K49" i="5"/>
  <c r="B48" i="4" s="1"/>
  <c r="D48" i="4" s="1"/>
  <c r="K89" i="5"/>
  <c r="K91" i="5" s="1"/>
  <c r="D47" i="4"/>
  <c r="B45" i="4"/>
  <c r="D45" i="4" s="1"/>
  <c r="H29" i="5"/>
  <c r="H100" i="5"/>
  <c r="H104" i="5" s="1"/>
  <c r="H106" i="5" s="1"/>
  <c r="D21" i="4"/>
  <c r="K16" i="5"/>
  <c r="B15" i="4" s="1"/>
  <c r="D15" i="4" s="1"/>
  <c r="F78" i="5"/>
  <c r="F42" i="3"/>
  <c r="D17" i="5"/>
  <c r="B87" i="4"/>
  <c r="D87" i="4" s="1"/>
  <c r="B28" i="3"/>
  <c r="F28" i="3" s="1"/>
  <c r="C59" i="3"/>
  <c r="C28" i="3"/>
  <c r="D63" i="4"/>
  <c r="E13" i="5"/>
  <c r="K13" i="5" s="1"/>
  <c r="K15" i="5"/>
  <c r="B14" i="4"/>
  <c r="D14" i="4" s="1"/>
  <c r="C106" i="5"/>
  <c r="E29" i="3"/>
  <c r="E60" i="3" s="1"/>
  <c r="H18" i="5"/>
  <c r="K93" i="5"/>
  <c r="D9" i="4"/>
  <c r="E11" i="5"/>
  <c r="K11" i="5" s="1"/>
  <c r="C50" i="3"/>
  <c r="K28" i="5"/>
  <c r="G37" i="5"/>
  <c r="G79" i="5" s="1"/>
  <c r="G82" i="5" s="1"/>
  <c r="G94" i="5" s="1"/>
  <c r="G17" i="5"/>
  <c r="H17" i="5"/>
  <c r="C57" i="3"/>
  <c r="G98" i="5" l="1"/>
  <c r="G107" i="5" s="1"/>
  <c r="G96" i="5"/>
  <c r="D39" i="4"/>
  <c r="B38" i="4"/>
  <c r="D8" i="4"/>
  <c r="B28" i="4"/>
  <c r="D28" i="4" s="1"/>
  <c r="D29" i="4"/>
  <c r="D66" i="4"/>
  <c r="B62" i="4"/>
  <c r="D62" i="4" s="1"/>
  <c r="F50" i="3"/>
  <c r="D57" i="3"/>
  <c r="D60" i="3"/>
  <c r="D61" i="3" s="1"/>
  <c r="E102" i="5"/>
  <c r="K102" i="5" s="1"/>
  <c r="K103" i="5"/>
  <c r="B33" i="4"/>
  <c r="D33" i="4" s="1"/>
  <c r="D35" i="4"/>
  <c r="I43" i="2"/>
  <c r="C44" i="2"/>
  <c r="C61" i="3"/>
  <c r="H92" i="5"/>
  <c r="B57" i="4"/>
  <c r="D58" i="4"/>
  <c r="C37" i="5"/>
  <c r="C79" i="5" s="1"/>
  <c r="C82" i="5" s="1"/>
  <c r="C94" i="5" s="1"/>
  <c r="K34" i="5"/>
  <c r="C31" i="2"/>
  <c r="E61" i="3"/>
  <c r="D92" i="5"/>
  <c r="B29" i="3"/>
  <c r="E25" i="5"/>
  <c r="K25" i="5" s="1"/>
  <c r="B17" i="5"/>
  <c r="J94" i="5"/>
  <c r="K100" i="5"/>
  <c r="I92" i="5"/>
  <c r="F37" i="5"/>
  <c r="E104" i="5"/>
  <c r="E106" i="5" s="1"/>
  <c r="K106" i="5" s="1"/>
  <c r="B24" i="4"/>
  <c r="D24" i="4" s="1"/>
  <c r="E39" i="5"/>
  <c r="K39" i="5" s="1"/>
  <c r="K78" i="5" s="1"/>
  <c r="B78" i="5"/>
  <c r="E78" i="5" s="1"/>
  <c r="K81" i="5"/>
  <c r="D32" i="4"/>
  <c r="B31" i="4"/>
  <c r="D31" i="4" s="1"/>
  <c r="D33" i="6"/>
  <c r="J25" i="6"/>
  <c r="K32" i="5"/>
  <c r="B12" i="4"/>
  <c r="D12" i="4" s="1"/>
  <c r="D13" i="4"/>
  <c r="K58" i="5"/>
  <c r="I57" i="5"/>
  <c r="K57" i="5" s="1"/>
  <c r="K20" i="5"/>
  <c r="B19" i="4" s="1"/>
  <c r="D19" i="4" s="1"/>
  <c r="K51" i="5"/>
  <c r="B50" i="4" s="1"/>
  <c r="D50" i="4" s="1"/>
  <c r="B17" i="4"/>
  <c r="K45" i="5"/>
  <c r="B44" i="4" s="1"/>
  <c r="D44" i="4" s="1"/>
  <c r="E9" i="5"/>
  <c r="K9" i="5" s="1"/>
  <c r="I37" i="5"/>
  <c r="D18" i="4"/>
  <c r="E87" i="5"/>
  <c r="D37" i="5"/>
  <c r="D79" i="5" s="1"/>
  <c r="D82" i="5" s="1"/>
  <c r="I78" i="5" l="1"/>
  <c r="D17" i="4"/>
  <c r="B16" i="4"/>
  <c r="D16" i="4" s="1"/>
  <c r="J95" i="5"/>
  <c r="K95" i="5" s="1"/>
  <c r="J98" i="5"/>
  <c r="J107" i="5" s="1"/>
  <c r="J96" i="5"/>
  <c r="K87" i="5"/>
  <c r="E92" i="5"/>
  <c r="K92" i="5" s="1"/>
  <c r="K37" i="5"/>
  <c r="I31" i="2"/>
  <c r="D57" i="4"/>
  <c r="B56" i="4"/>
  <c r="D56" i="4" s="1"/>
  <c r="D38" i="4"/>
  <c r="K104" i="5"/>
  <c r="F29" i="3"/>
  <c r="B60" i="3"/>
  <c r="B57" i="3"/>
  <c r="F57" i="3" s="1"/>
  <c r="C98" i="5"/>
  <c r="C107" i="5" s="1"/>
  <c r="C96" i="5"/>
  <c r="D94" i="5"/>
  <c r="I79" i="5"/>
  <c r="I82" i="5" s="1"/>
  <c r="I94" i="5" s="1"/>
  <c r="I96" i="5" s="1"/>
  <c r="I98" i="5" s="1"/>
  <c r="I107" i="5" s="1"/>
  <c r="H33" i="6"/>
  <c r="H40" i="6" s="1"/>
  <c r="D40" i="6"/>
  <c r="H37" i="5"/>
  <c r="H79" i="5" s="1"/>
  <c r="H82" i="5" s="1"/>
  <c r="F79" i="5"/>
  <c r="F82" i="5" s="1"/>
  <c r="F94" i="5" s="1"/>
  <c r="B37" i="5"/>
  <c r="E17" i="5"/>
  <c r="K17" i="5" s="1"/>
  <c r="I44" i="2"/>
  <c r="C49" i="2"/>
  <c r="E37" i="5" l="1"/>
  <c r="E79" i="5" s="1"/>
  <c r="B79" i="5"/>
  <c r="B82" i="5" s="1"/>
  <c r="B94" i="5" s="1"/>
  <c r="I49" i="2"/>
  <c r="F98" i="5"/>
  <c r="F107" i="5" s="1"/>
  <c r="F96" i="5"/>
  <c r="H94" i="5"/>
  <c r="D96" i="5"/>
  <c r="D98" i="5"/>
  <c r="D107" i="5" s="1"/>
  <c r="B36" i="4"/>
  <c r="F60" i="3"/>
  <c r="B61" i="3"/>
  <c r="F61" i="3" s="1"/>
  <c r="B77" i="4"/>
  <c r="D77" i="4" s="1"/>
  <c r="C56" i="2"/>
  <c r="D36" i="4" l="1"/>
  <c r="B78" i="4"/>
  <c r="E94" i="5"/>
  <c r="B98" i="5"/>
  <c r="B107" i="5" s="1"/>
  <c r="B96" i="5"/>
  <c r="H96" i="5"/>
  <c r="H98" i="5"/>
  <c r="H107" i="5" s="1"/>
  <c r="I56" i="2"/>
  <c r="C59" i="2"/>
  <c r="K79" i="5"/>
  <c r="E82" i="5"/>
  <c r="K82" i="5" s="1"/>
  <c r="K94" i="5" l="1"/>
  <c r="E96" i="5"/>
  <c r="K96" i="5" s="1"/>
  <c r="E98" i="5"/>
  <c r="B81" i="4"/>
  <c r="D78" i="4"/>
  <c r="I59" i="2"/>
  <c r="C60" i="2"/>
  <c r="I60" i="2" s="1"/>
  <c r="D81" i="4" l="1"/>
  <c r="B88" i="4"/>
  <c r="K98" i="5"/>
  <c r="E107" i="5"/>
  <c r="K107" i="5" s="1"/>
  <c r="B90" i="4" l="1"/>
  <c r="D88" i="4"/>
  <c r="D90" i="4" l="1"/>
  <c r="B92" i="4"/>
  <c r="D92" i="4" l="1"/>
  <c r="B97" i="4"/>
  <c r="D97" i="4" s="1"/>
</calcChain>
</file>

<file path=xl/sharedStrings.xml><?xml version="1.0" encoding="utf-8"?>
<sst xmlns="http://schemas.openxmlformats.org/spreadsheetml/2006/main" count="500" uniqueCount="292">
  <si>
    <t>決　算　報　告　書</t>
    <rPh sb="0" eb="3">
      <t>ケッサン</t>
    </rPh>
    <rPh sb="4" eb="9">
      <t>ホウコクショ</t>
    </rPh>
    <phoneticPr fontId="3"/>
  </si>
  <si>
    <t xml:space="preserve"> </t>
  </si>
  <si>
    <t>　　　負債及び正味財産合計</t>
  </si>
  <si>
    <t>　　　正味財産合計</t>
  </si>
  <si>
    <t>）</t>
    <phoneticPr fontId="7"/>
  </si>
  <si>
    <t>（</t>
    <phoneticPr fontId="7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</si>
  <si>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</si>
  <si>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</si>
  <si>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</si>
  <si>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</si>
  <si>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7"/>
  </si>
  <si>
    <t>　２．一般正味財産</t>
  </si>
  <si>
    <t>　　　指定正味財産合計</t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</si>
  <si>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</si>
  <si>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</si>
  <si>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</si>
  <si>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</si>
  <si>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7"/>
  </si>
  <si>
    <t>　 　　　役員退職慰労引当金</t>
    <rPh sb="5" eb="7">
      <t>ヤクイン</t>
    </rPh>
    <rPh sb="9" eb="11">
      <t>イロウ</t>
    </rPh>
    <phoneticPr fontId="7"/>
  </si>
  <si>
    <t>　２．固定負債</t>
  </si>
  <si>
    <t>　　　流動負債合計</t>
  </si>
  <si>
    <t xml:space="preserve"> 　　　　仮受金</t>
    <rPh sb="5" eb="7">
      <t>カリウケ</t>
    </rPh>
    <rPh sb="7" eb="8">
      <t>キン</t>
    </rPh>
    <phoneticPr fontId="4"/>
  </si>
  <si>
    <t xml:space="preserve"> 　　　　預り金</t>
    <phoneticPr fontId="7"/>
  </si>
  <si>
    <t xml:space="preserve"> 　　　　前受会費</t>
    <rPh sb="7" eb="9">
      <t>カイヒ</t>
    </rPh>
    <phoneticPr fontId="7"/>
  </si>
  <si>
    <t xml:space="preserve"> 　　　　未払法人税等</t>
    <rPh sb="6" eb="7">
      <t>ハラ</t>
    </rPh>
    <rPh sb="7" eb="9">
      <t>ホウジン</t>
    </rPh>
    <rPh sb="9" eb="10">
      <t>ゼイ</t>
    </rPh>
    <rPh sb="10" eb="11">
      <t>トウ</t>
    </rPh>
    <phoneticPr fontId="4"/>
  </si>
  <si>
    <t xml:space="preserve"> 　　　　未払消費税</t>
    <rPh sb="7" eb="9">
      <t>ショウヒ</t>
    </rPh>
    <rPh sb="9" eb="10">
      <t>ゼイ</t>
    </rPh>
    <phoneticPr fontId="4"/>
  </si>
  <si>
    <t xml:space="preserve"> 　　　　未払金</t>
    <phoneticPr fontId="7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</si>
  <si>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</si>
  <si>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</si>
  <si>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</si>
  <si>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</si>
  <si>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7"/>
  </si>
  <si>
    <t xml:space="preserve">         ソフトウエア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</si>
  <si>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</si>
  <si>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</si>
  <si>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</si>
  <si>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7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</si>
  <si>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</si>
  <si>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　(2) その他固定資産</t>
    <phoneticPr fontId="7"/>
  </si>
  <si>
    <t>　　  　特定資産合計</t>
    <phoneticPr fontId="7"/>
  </si>
  <si>
    <t>　２．固定資産</t>
  </si>
  <si>
    <t>　　　流動資産合計</t>
  </si>
  <si>
    <t>　　 　　立替金</t>
    <phoneticPr fontId="7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</si>
  <si>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</si>
  <si>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7"/>
  </si>
  <si>
    <t>　　　　 未収金</t>
    <phoneticPr fontId="7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</si>
  <si>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</si>
  <si>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7"/>
  </si>
  <si>
    <t>　１．流動資産</t>
  </si>
  <si>
    <t>Ⅰ　資産の部</t>
  </si>
  <si>
    <t>増減</t>
    <rPh sb="0" eb="1">
      <t>ゾウ</t>
    </rPh>
    <rPh sb="1" eb="2">
      <t>ゲン</t>
    </rPh>
    <phoneticPr fontId="7"/>
  </si>
  <si>
    <t>前年度</t>
    <rPh sb="0" eb="1">
      <t>マエ</t>
    </rPh>
    <rPh sb="1" eb="3">
      <t>ネンド</t>
    </rPh>
    <phoneticPr fontId="7"/>
  </si>
  <si>
    <t>当年度</t>
    <rPh sb="0" eb="1">
      <t>トウ</t>
    </rPh>
    <rPh sb="1" eb="3">
      <t>ネンド</t>
    </rPh>
    <phoneticPr fontId="7"/>
  </si>
  <si>
    <t>科目</t>
    <rPh sb="0" eb="1">
      <t>カ</t>
    </rPh>
    <rPh sb="1" eb="2">
      <t>メ</t>
    </rPh>
    <phoneticPr fontId="7"/>
  </si>
  <si>
    <t>　　　　負債及び正味財産合計</t>
  </si>
  <si>
    <t>　　　　正味財産合計</t>
  </si>
  <si>
    <t>　　　　（うち特定資産への充当額） 　</t>
  </si>
  <si>
    <t>　　　　（うち基本財産への充当額） 　</t>
  </si>
  <si>
    <t>　　　　一般正味財産合計</t>
    <rPh sb="4" eb="6">
      <t>イッパン</t>
    </rPh>
    <phoneticPr fontId="7"/>
  </si>
  <si>
    <t xml:space="preserve">　　２．一般正味財産 </t>
  </si>
  <si>
    <t>　　　　指定正味財産合計</t>
  </si>
  <si>
    <t xml:space="preserve">　　１．指定正味財産 </t>
  </si>
  <si>
    <t>　　　　負債合計</t>
    <phoneticPr fontId="7"/>
  </si>
  <si>
    <t>　　　　固定負債合計</t>
  </si>
  <si>
    <t>　　　　退職給付引当金 　</t>
  </si>
  <si>
    <t>　　　　役員退職慰労引当金 　</t>
    <rPh sb="4" eb="6">
      <t>ヤクイン</t>
    </rPh>
    <rPh sb="8" eb="10">
      <t>イロウ</t>
    </rPh>
    <phoneticPr fontId="7"/>
  </si>
  <si>
    <t xml:space="preserve">　　２．固定負債 </t>
  </si>
  <si>
    <t>　　　　流動負債合計</t>
  </si>
  <si>
    <t>　　　　法人会計勘定</t>
    <rPh sb="4" eb="6">
      <t>ホウジン</t>
    </rPh>
    <rPh sb="6" eb="8">
      <t>カイケイ</t>
    </rPh>
    <rPh sb="8" eb="10">
      <t>カンジョウ</t>
    </rPh>
    <phoneticPr fontId="7"/>
  </si>
  <si>
    <t>　　　　その他事業会計勘定</t>
    <rPh sb="6" eb="7">
      <t>タ</t>
    </rPh>
    <rPh sb="7" eb="9">
      <t>ジギョウ</t>
    </rPh>
    <rPh sb="9" eb="11">
      <t>カイケイ</t>
    </rPh>
    <rPh sb="11" eb="13">
      <t>カンジョウ</t>
    </rPh>
    <phoneticPr fontId="7"/>
  </si>
  <si>
    <t xml:space="preserve"> 　　　　預り金</t>
    <phoneticPr fontId="7"/>
  </si>
  <si>
    <t xml:space="preserve"> 　　　　未払金</t>
    <phoneticPr fontId="7"/>
  </si>
  <si>
    <t xml:space="preserve">　　１．流動負債 </t>
  </si>
  <si>
    <t>　　　　資産合計</t>
    <phoneticPr fontId="7"/>
  </si>
  <si>
    <t>　　　　固定資産合計</t>
  </si>
  <si>
    <t xml:space="preserve">         その他固定資産合計</t>
    <phoneticPr fontId="7"/>
  </si>
  <si>
    <t xml:space="preserve">         保証金</t>
    <phoneticPr fontId="7"/>
  </si>
  <si>
    <t xml:space="preserve">         電話加入権</t>
    <phoneticPr fontId="7"/>
  </si>
  <si>
    <t xml:space="preserve">         什器備品</t>
    <phoneticPr fontId="7"/>
  </si>
  <si>
    <t>　　　(2) その他固定資産 　</t>
    <phoneticPr fontId="7"/>
  </si>
  <si>
    <t xml:space="preserve">　　２．固定資産 </t>
  </si>
  <si>
    <t>　　　　流動資産合計</t>
  </si>
  <si>
    <t>　　 　　立替金</t>
  </si>
  <si>
    <t>　　　　 未収金</t>
    <phoneticPr fontId="7"/>
  </si>
  <si>
    <t>　　　　 現金預金</t>
    <phoneticPr fontId="7"/>
  </si>
  <si>
    <t xml:space="preserve">　　１．流動資産 </t>
  </si>
  <si>
    <t>　合計　</t>
    <phoneticPr fontId="7"/>
  </si>
  <si>
    <t>内部取引消去</t>
    <phoneticPr fontId="7"/>
  </si>
  <si>
    <t>法人会計</t>
    <phoneticPr fontId="7"/>
  </si>
  <si>
    <t>収益事業等会計</t>
    <rPh sb="4" eb="5">
      <t>トウ</t>
    </rPh>
    <phoneticPr fontId="7"/>
  </si>
  <si>
    <t>科目</t>
    <phoneticPr fontId="7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</si>
  <si>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</si>
  <si>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</si>
  <si>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</si>
  <si>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</si>
  <si>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</si>
  <si>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</si>
  <si>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</si>
  <si>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7"/>
  </si>
  <si>
    <t>　　　　　　　　　　法人税等</t>
    <phoneticPr fontId="7"/>
  </si>
  <si>
    <t>　　　　　　　　　　税引前一般正味財産増減額</t>
    <phoneticPr fontId="7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</si>
  <si>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</si>
  <si>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</si>
  <si>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</si>
  <si>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</si>
  <si>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</si>
  <si>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</si>
  <si>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</si>
  <si>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</si>
  <si>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</si>
  <si>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7"/>
  </si>
  <si>
    <t>　　　　　　　　　経常費用計</t>
  </si>
  <si>
    <t>　　　　　事務費</t>
  </si>
  <si>
    <t>　　　　　人件費</t>
  </si>
  <si>
    <t>　　② 管理費</t>
  </si>
  <si>
    <t>　　　　　　雑費</t>
  </si>
  <si>
    <t>　　　　　　支払手数料</t>
    <rPh sb="6" eb="8">
      <t>シハラ</t>
    </rPh>
    <rPh sb="8" eb="11">
      <t>テスウリョウ</t>
    </rPh>
    <phoneticPr fontId="7"/>
  </si>
  <si>
    <t>　　　　　　消耗品費</t>
  </si>
  <si>
    <t>　　　　　　通信運搬費</t>
  </si>
  <si>
    <t>　　　　　　旅費交通費</t>
  </si>
  <si>
    <t>　　① 事業費</t>
  </si>
  <si>
    <t xml:space="preserve">  (2) 経常費用</t>
  </si>
  <si>
    <t>　　　　　　　　　経常収益計</t>
  </si>
  <si>
    <t>　　⑤ 雑収益</t>
    <phoneticPr fontId="7"/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</si>
  <si>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7"/>
  </si>
  <si>
    <t>　　　　　正会員受取会費</t>
    <rPh sb="5" eb="8">
      <t>セイカイイン</t>
    </rPh>
    <phoneticPr fontId="7"/>
  </si>
  <si>
    <t>　　　　　正会員受取入会金</t>
    <rPh sb="5" eb="8">
      <t>セイカイイン</t>
    </rPh>
    <rPh sb="10" eb="13">
      <t>ニュウカイキン</t>
    </rPh>
    <phoneticPr fontId="7"/>
  </si>
  <si>
    <t>　　② 受取入会金</t>
    <rPh sb="6" eb="9">
      <t>ニュウカイキン</t>
    </rPh>
    <phoneticPr fontId="7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</si>
  <si>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</si>
  <si>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</si>
  <si>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</si>
  <si>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7"/>
  </si>
  <si>
    <t>（単位：円）</t>
    <rPh sb="1" eb="3">
      <t>タンイ</t>
    </rPh>
    <rPh sb="4" eb="5">
      <t>エン</t>
    </rPh>
    <phoneticPr fontId="7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</si>
  <si>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7"/>
  </si>
  <si>
    <t>　　　　指定正味財産期末残高</t>
  </si>
  <si>
    <t>　　　　指定正味財産期首残高</t>
  </si>
  <si>
    <t>　　　　当期指定正味財産増減額</t>
  </si>
  <si>
    <t>　　　　　　一般正味財産への振替額 　</t>
  </si>
  <si>
    <t xml:space="preserve">　　　　一般正味財産への振替額 </t>
  </si>
  <si>
    <t>　　　　　　基本財産受取利息 　</t>
  </si>
  <si>
    <t xml:space="preserve">　　　　基本財産運用益 </t>
  </si>
  <si>
    <t>　　　　一般正味財産期末残高</t>
  </si>
  <si>
    <t>　　　　一般正味財産期首残高</t>
  </si>
  <si>
    <t>　　　　当期一般正味財産増減額</t>
    <phoneticPr fontId="7"/>
  </si>
  <si>
    <t>　　　　法人税等</t>
    <phoneticPr fontId="7"/>
  </si>
  <si>
    <t>　　　　税引前一般正味財産増減額</t>
    <phoneticPr fontId="7"/>
  </si>
  <si>
    <t xml:space="preserve">         他会計振替額</t>
    <rPh sb="9" eb="10">
      <t>タ</t>
    </rPh>
    <rPh sb="10" eb="12">
      <t>カイケイ</t>
    </rPh>
    <rPh sb="12" eb="14">
      <t>フリカエ</t>
    </rPh>
    <rPh sb="14" eb="15">
      <t>ガク</t>
    </rPh>
    <phoneticPr fontId="7"/>
  </si>
  <si>
    <t>　　　　当期経常外増減額</t>
  </si>
  <si>
    <t>　　　　　経常外費用計</t>
    <phoneticPr fontId="7"/>
  </si>
  <si>
    <t>　　(2) 経常外費用</t>
  </si>
  <si>
    <t>　　　　　経常外収益計</t>
    <phoneticPr fontId="7"/>
  </si>
  <si>
    <t>　　(1) 経常外収益</t>
  </si>
  <si>
    <t>　２．経常外増減の部</t>
  </si>
  <si>
    <t>　　　　当期経常増減額</t>
  </si>
  <si>
    <t>　　　　評価損益計</t>
  </si>
  <si>
    <t>　　　　特定資産評価損益等</t>
  </si>
  <si>
    <t>　　　　評価損益等調整前
        当期経常増減額</t>
    <phoneticPr fontId="7"/>
  </si>
  <si>
    <t>　　　　経常費用計</t>
  </si>
  <si>
    <t>　　　　　　　賃借料 　　</t>
  </si>
  <si>
    <t>　　　　　　　消耗品費 　　</t>
  </si>
  <si>
    <t>　　　　　　　通信運搬費 　　</t>
  </si>
  <si>
    <t>　　　　　　　旅費交通費 　　</t>
  </si>
  <si>
    <t>　　　　　　　雑費 　　</t>
  </si>
  <si>
    <t>　　(2) 経常費用</t>
  </si>
  <si>
    <t>　　　　経常収益計</t>
  </si>
  <si>
    <t>小計</t>
    <rPh sb="0" eb="2">
      <t>ショウケイ</t>
    </rPh>
    <phoneticPr fontId="7"/>
  </si>
  <si>
    <t>合計</t>
    <rPh sb="0" eb="2">
      <t>ゴウケイ</t>
    </rPh>
    <phoneticPr fontId="7"/>
  </si>
  <si>
    <t>内部取引消去</t>
    <rPh sb="0" eb="2">
      <t>ナイブ</t>
    </rPh>
    <rPh sb="2" eb="4">
      <t>トリヒキ</t>
    </rPh>
    <rPh sb="4" eb="6">
      <t>ショウキョ</t>
    </rPh>
    <phoneticPr fontId="7"/>
  </si>
  <si>
    <t>法人会計</t>
  </si>
  <si>
    <t>公益目的事業会計</t>
  </si>
  <si>
    <t>正味財産増減計算書内訳表</t>
    <rPh sb="0" eb="2">
      <t>ショウミ</t>
    </rPh>
    <rPh sb="2" eb="4">
      <t>ザイサン</t>
    </rPh>
    <rPh sb="4" eb="6">
      <t>ゾウゲン</t>
    </rPh>
    <rPh sb="6" eb="9">
      <t>ケイサンショ</t>
    </rPh>
    <rPh sb="9" eb="11">
      <t>ウチワケ</t>
    </rPh>
    <rPh sb="11" eb="12">
      <t>ヒョウ</t>
    </rPh>
    <phoneticPr fontId="7"/>
  </si>
  <si>
    <t>―</t>
    <phoneticPr fontId="7"/>
  </si>
  <si>
    <t>合　　　　計</t>
    <rPh sb="0" eb="1">
      <t>ゴウ</t>
    </rPh>
    <rPh sb="5" eb="6">
      <t>ケイ</t>
    </rPh>
    <phoneticPr fontId="7"/>
  </si>
  <si>
    <t>　祭り準備積立資産</t>
    <rPh sb="1" eb="2">
      <t>マツ</t>
    </rPh>
    <rPh sb="3" eb="5">
      <t>ジュンビ</t>
    </rPh>
    <rPh sb="5" eb="7">
      <t>ツミタテ</t>
    </rPh>
    <rPh sb="7" eb="9">
      <t>シサン</t>
    </rPh>
    <phoneticPr fontId="7"/>
  </si>
  <si>
    <t>（うち負債に対応する額）</t>
    <rPh sb="3" eb="5">
      <t>フサイ</t>
    </rPh>
    <rPh sb="6" eb="8">
      <t>タイオウ</t>
    </rPh>
    <rPh sb="10" eb="11">
      <t>ガク</t>
    </rPh>
    <phoneticPr fontId="7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</si>
  <si>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7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</si>
  <si>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7"/>
  </si>
  <si>
    <t>当期末残高</t>
    <rPh sb="0" eb="3">
      <t>トウキマツ</t>
    </rPh>
    <rPh sb="3" eb="5">
      <t>ザンダカ</t>
    </rPh>
    <phoneticPr fontId="7"/>
  </si>
  <si>
    <t>科　　　　　　目</t>
    <rPh sb="0" eb="1">
      <t>カ</t>
    </rPh>
    <rPh sb="7" eb="8">
      <t>メ</t>
    </rPh>
    <phoneticPr fontId="7"/>
  </si>
  <si>
    <t>当期減少額</t>
    <rPh sb="0" eb="2">
      <t>トウキ</t>
    </rPh>
    <rPh sb="2" eb="5">
      <t>ゲンショウガク</t>
    </rPh>
    <phoneticPr fontId="7"/>
  </si>
  <si>
    <t>当期増加額</t>
    <rPh sb="0" eb="2">
      <t>トウキ</t>
    </rPh>
    <rPh sb="2" eb="4">
      <t>ゾウカ</t>
    </rPh>
    <rPh sb="4" eb="5">
      <t>ガク</t>
    </rPh>
    <phoneticPr fontId="7"/>
  </si>
  <si>
    <t>前期末残高</t>
    <rPh sb="0" eb="3">
      <t>ゼンキマツ</t>
    </rPh>
    <rPh sb="3" eb="5">
      <t>ザンダカ</t>
    </rPh>
    <phoneticPr fontId="7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</si>
  <si>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7"/>
  </si>
  <si>
    <t>１　重要な会計方針</t>
    <rPh sb="2" eb="4">
      <t>ジュウヨウ</t>
    </rPh>
    <rPh sb="5" eb="7">
      <t>カイケイ</t>
    </rPh>
    <rPh sb="7" eb="9">
      <t>ホウシン</t>
    </rPh>
    <phoneticPr fontId="7"/>
  </si>
  <si>
    <t>　委員会）に基づく会計処理を行っている。</t>
    <phoneticPr fontId="7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</si>
  <si>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7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</si>
  <si>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7"/>
  </si>
  <si>
    <t>　　　　　受取利息</t>
    <rPh sb="5" eb="7">
      <t>ウケトリ</t>
    </rPh>
    <rPh sb="7" eb="9">
      <t>リソク</t>
    </rPh>
    <phoneticPr fontId="7"/>
  </si>
  <si>
    <t>　　　　　雑収益</t>
    <phoneticPr fontId="7"/>
  </si>
  <si>
    <t>小計</t>
    <phoneticPr fontId="7"/>
  </si>
  <si>
    <t xml:space="preserve"> 　　　　未払費用</t>
    <rPh sb="7" eb="9">
      <t>ヒヨウ</t>
    </rPh>
    <phoneticPr fontId="7"/>
  </si>
  <si>
    <t>　　　　公益目的事業会計貸付金</t>
    <rPh sb="4" eb="6">
      <t>コウエキ</t>
    </rPh>
    <rPh sb="6" eb="8">
      <t>モクテキ</t>
    </rPh>
    <rPh sb="8" eb="10">
      <t>ジギョウ</t>
    </rPh>
    <rPh sb="10" eb="12">
      <t>カイケイ</t>
    </rPh>
    <rPh sb="12" eb="14">
      <t>カシツケ</t>
    </rPh>
    <rPh sb="14" eb="15">
      <t>キン</t>
    </rPh>
    <phoneticPr fontId="7"/>
  </si>
  <si>
    <t>　　　　収益事業等会計貸付金</t>
    <rPh sb="4" eb="6">
      <t>シュウエキ</t>
    </rPh>
    <rPh sb="6" eb="8">
      <t>ジギョウ</t>
    </rPh>
    <rPh sb="8" eb="9">
      <t>トウ</t>
    </rPh>
    <rPh sb="9" eb="11">
      <t>カイケイ</t>
    </rPh>
    <rPh sb="11" eb="13">
      <t>カシツケ</t>
    </rPh>
    <rPh sb="13" eb="14">
      <t>キン</t>
    </rPh>
    <phoneticPr fontId="7"/>
  </si>
  <si>
    <t>　　　　法人会計貸付金</t>
    <rPh sb="4" eb="6">
      <t>ホウジン</t>
    </rPh>
    <rPh sb="6" eb="8">
      <t>カイケイ</t>
    </rPh>
    <rPh sb="8" eb="10">
      <t>カシツケ</t>
    </rPh>
    <rPh sb="10" eb="11">
      <t>キン</t>
    </rPh>
    <phoneticPr fontId="7"/>
  </si>
  <si>
    <t>　　　　法人会計借入金</t>
    <rPh sb="4" eb="6">
      <t>ホウジン</t>
    </rPh>
    <rPh sb="6" eb="8">
      <t>カイケイ</t>
    </rPh>
    <rPh sb="8" eb="10">
      <t>カリイレ</t>
    </rPh>
    <rPh sb="10" eb="11">
      <t>キン</t>
    </rPh>
    <phoneticPr fontId="7"/>
  </si>
  <si>
    <t>　　　　　　　役員報酬　　</t>
  </si>
  <si>
    <t>　　　　　　  給与手当</t>
  </si>
  <si>
    <t>　　　　　　　法定福利費 　　</t>
  </si>
  <si>
    <t>　　　　　　　会議費 　　</t>
  </si>
  <si>
    <t>　　　　　　　光熱水料費 　　</t>
  </si>
  <si>
    <t>　　　　　　　支払手数料</t>
  </si>
  <si>
    <t>　　　(1) 基本財産 　</t>
    <rPh sb="7" eb="9">
      <t>キホン</t>
    </rPh>
    <rPh sb="9" eb="11">
      <t>ザイサン</t>
    </rPh>
    <phoneticPr fontId="7"/>
  </si>
  <si>
    <t>　 　　　基本財産</t>
    <rPh sb="5" eb="7">
      <t>キホン</t>
    </rPh>
    <rPh sb="7" eb="9">
      <t>ザイサン</t>
    </rPh>
    <phoneticPr fontId="7"/>
  </si>
  <si>
    <t xml:space="preserve"> 　　　　基本財産合計</t>
    <rPh sb="5" eb="7">
      <t>キホン</t>
    </rPh>
    <rPh sb="7" eb="9">
      <t>ザイサン</t>
    </rPh>
    <phoneticPr fontId="7"/>
  </si>
  <si>
    <t>　　(1) 基本財産</t>
    <rPh sb="6" eb="8">
      <t>キホン</t>
    </rPh>
    <rPh sb="8" eb="10">
      <t>ザイサン</t>
    </rPh>
    <phoneticPr fontId="7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</si>
  <si>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7"/>
  </si>
  <si>
    <t>　　⑤ 受取寄付金</t>
    <rPh sb="4" eb="6">
      <t>ウケトリ</t>
    </rPh>
    <rPh sb="6" eb="9">
      <t>キフキン</t>
    </rPh>
    <phoneticPr fontId="7"/>
  </si>
  <si>
    <t>　　　　　受取寄附金</t>
    <rPh sb="7" eb="10">
      <t>キフキン</t>
    </rPh>
    <phoneticPr fontId="7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</si>
  <si>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7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</si>
  <si>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7"/>
  </si>
  <si>
    <t>　　　　　受取段位料</t>
    <rPh sb="5" eb="7">
      <t>ウケトリ</t>
    </rPh>
    <rPh sb="7" eb="9">
      <t>ダンイ</t>
    </rPh>
    <rPh sb="9" eb="10">
      <t>リョウ</t>
    </rPh>
    <phoneticPr fontId="7"/>
  </si>
  <si>
    <t>　　　　　　読手講習会</t>
    <rPh sb="6" eb="7">
      <t>ヨ</t>
    </rPh>
    <rPh sb="7" eb="8">
      <t>テ</t>
    </rPh>
    <rPh sb="8" eb="11">
      <t>コウシュウカイ</t>
    </rPh>
    <phoneticPr fontId="7"/>
  </si>
  <si>
    <t>　　　　　　名人戦・クイーン戦</t>
    <rPh sb="6" eb="8">
      <t>メイジン</t>
    </rPh>
    <rPh sb="8" eb="9">
      <t>セン</t>
    </rPh>
    <rPh sb="14" eb="15">
      <t>セン</t>
    </rPh>
    <phoneticPr fontId="7"/>
  </si>
  <si>
    <t>　　　　　　全日本選手権</t>
    <rPh sb="6" eb="9">
      <t>ゼンニホン</t>
    </rPh>
    <rPh sb="9" eb="12">
      <t>センシュケン</t>
    </rPh>
    <phoneticPr fontId="7"/>
  </si>
  <si>
    <t>　　　　　　女流選手権</t>
    <rPh sb="6" eb="8">
      <t>ジョリュウ</t>
    </rPh>
    <rPh sb="8" eb="11">
      <t>センシュケン</t>
    </rPh>
    <phoneticPr fontId="7"/>
  </si>
  <si>
    <t>　　　　　　選抜大会</t>
    <rPh sb="6" eb="8">
      <t>センバツ</t>
    </rPh>
    <rPh sb="8" eb="10">
      <t>タイカイ</t>
    </rPh>
    <phoneticPr fontId="7"/>
  </si>
  <si>
    <t>　　　　　　その他大会</t>
    <rPh sb="8" eb="9">
      <t>タ</t>
    </rPh>
    <rPh sb="9" eb="11">
      <t>タイカイ</t>
    </rPh>
    <phoneticPr fontId="7"/>
  </si>
  <si>
    <t>　　　　　　会議費</t>
    <rPh sb="6" eb="9">
      <t>カイギヒ</t>
    </rPh>
    <phoneticPr fontId="7"/>
  </si>
  <si>
    <t>　　　　　　会場費</t>
    <rPh sb="6" eb="8">
      <t>カイジョウ</t>
    </rPh>
    <rPh sb="8" eb="9">
      <t>ヒ</t>
    </rPh>
    <phoneticPr fontId="7"/>
  </si>
  <si>
    <t>　　　　　　広報費</t>
    <rPh sb="6" eb="8">
      <t>コウホウ</t>
    </rPh>
    <rPh sb="8" eb="9">
      <t>ヒ</t>
    </rPh>
    <phoneticPr fontId="7"/>
  </si>
  <si>
    <t>　　　　　　副賞費</t>
    <rPh sb="6" eb="8">
      <t>フクショウ</t>
    </rPh>
    <rPh sb="8" eb="9">
      <t>ヒ</t>
    </rPh>
    <phoneticPr fontId="7"/>
  </si>
  <si>
    <t>　　　　　　印刷製本費</t>
    <rPh sb="6" eb="8">
      <t>インサツ</t>
    </rPh>
    <rPh sb="8" eb="10">
      <t>セイホン</t>
    </rPh>
    <rPh sb="10" eb="11">
      <t>ヒ</t>
    </rPh>
    <phoneticPr fontId="7"/>
  </si>
  <si>
    <t>　　　　　　広告費</t>
    <rPh sb="6" eb="8">
      <t>コウコク</t>
    </rPh>
    <rPh sb="8" eb="9">
      <t>ヒ</t>
    </rPh>
    <phoneticPr fontId="7"/>
  </si>
  <si>
    <t>　　　　　　記録費</t>
    <rPh sb="6" eb="8">
      <t>キロク</t>
    </rPh>
    <rPh sb="8" eb="9">
      <t>ヒ</t>
    </rPh>
    <phoneticPr fontId="7"/>
  </si>
  <si>
    <t>　　　　　　調査研究費</t>
    <rPh sb="6" eb="8">
      <t>チョウサ</t>
    </rPh>
    <rPh sb="8" eb="10">
      <t>ケンキュウ</t>
    </rPh>
    <rPh sb="10" eb="11">
      <t>ヒ</t>
    </rPh>
    <phoneticPr fontId="7"/>
  </si>
  <si>
    <t>　　　　　　段位制度経費</t>
    <rPh sb="6" eb="8">
      <t>ダンイ</t>
    </rPh>
    <rPh sb="8" eb="10">
      <t>セイド</t>
    </rPh>
    <rPh sb="10" eb="12">
      <t>ケイヒ</t>
    </rPh>
    <phoneticPr fontId="7"/>
  </si>
  <si>
    <t>　　　　　　支部助成費</t>
    <rPh sb="6" eb="8">
      <t>シブ</t>
    </rPh>
    <rPh sb="8" eb="10">
      <t>ジョセイ</t>
    </rPh>
    <rPh sb="10" eb="11">
      <t>ヒ</t>
    </rPh>
    <phoneticPr fontId="7"/>
  </si>
  <si>
    <t>　　　　　　　什器備品費 　　</t>
    <rPh sb="7" eb="9">
      <t>ジュウキ</t>
    </rPh>
    <rPh sb="9" eb="11">
      <t>ビヒン</t>
    </rPh>
    <phoneticPr fontId="7"/>
  </si>
  <si>
    <t>　　　　　　　会場費 　　</t>
    <rPh sb="7" eb="9">
      <t>カイジョウ</t>
    </rPh>
    <phoneticPr fontId="7"/>
  </si>
  <si>
    <t>　　　　　　　広報費</t>
    <rPh sb="7" eb="9">
      <t>コウホウ</t>
    </rPh>
    <rPh sb="9" eb="10">
      <t>ヒ</t>
    </rPh>
    <phoneticPr fontId="7"/>
  </si>
  <si>
    <t>　　　　　　　印刷製本費</t>
    <rPh sb="7" eb="9">
      <t>インサツ</t>
    </rPh>
    <rPh sb="9" eb="11">
      <t>セイホン</t>
    </rPh>
    <rPh sb="11" eb="12">
      <t>ヒ</t>
    </rPh>
    <phoneticPr fontId="7"/>
  </si>
  <si>
    <t>　　　　　　　保守修繕費 　　</t>
    <rPh sb="7" eb="9">
      <t>ホシュ</t>
    </rPh>
    <rPh sb="9" eb="11">
      <t>シュウゼン</t>
    </rPh>
    <phoneticPr fontId="7"/>
  </si>
  <si>
    <t>　　　　　　　租税公課 　　</t>
    <rPh sb="7" eb="9">
      <t>ソゼイ</t>
    </rPh>
    <rPh sb="9" eb="11">
      <t>コウカ</t>
    </rPh>
    <phoneticPr fontId="7"/>
  </si>
  <si>
    <t>その他事業会計</t>
    <rPh sb="2" eb="3">
      <t>タ</t>
    </rPh>
    <phoneticPr fontId="7"/>
  </si>
  <si>
    <t>実施事業等会計</t>
    <rPh sb="0" eb="2">
      <t>ジッシ</t>
    </rPh>
    <rPh sb="4" eb="5">
      <t>トウ</t>
    </rPh>
    <phoneticPr fontId="7"/>
  </si>
  <si>
    <t>　　　　実施事業等会計勘定</t>
    <rPh sb="4" eb="6">
      <t>ジッシ</t>
    </rPh>
    <rPh sb="6" eb="8">
      <t>ジギョウ</t>
    </rPh>
    <rPh sb="8" eb="9">
      <t>トウ</t>
    </rPh>
    <rPh sb="9" eb="11">
      <t>カイケイ</t>
    </rPh>
    <rPh sb="11" eb="13">
      <t>カンジョウ</t>
    </rPh>
    <phoneticPr fontId="7"/>
  </si>
  <si>
    <t>　　　　実施事業等会計借入金</t>
    <rPh sb="4" eb="6">
      <t>ジッシ</t>
    </rPh>
    <rPh sb="6" eb="8">
      <t>ジギョウ</t>
    </rPh>
    <rPh sb="8" eb="9">
      <t>トウ</t>
    </rPh>
    <rPh sb="9" eb="11">
      <t>カイケイ</t>
    </rPh>
    <rPh sb="11" eb="13">
      <t>カリイレ</t>
    </rPh>
    <rPh sb="13" eb="14">
      <t>キン</t>
    </rPh>
    <phoneticPr fontId="7"/>
  </si>
  <si>
    <t>　　　　その他事業会計借入金</t>
    <rPh sb="6" eb="7">
      <t>タ</t>
    </rPh>
    <rPh sb="7" eb="9">
      <t>ジギョウ</t>
    </rPh>
    <rPh sb="9" eb="11">
      <t>カイケイ</t>
    </rPh>
    <rPh sb="11" eb="13">
      <t>カリイレ</t>
    </rPh>
    <rPh sb="13" eb="14">
      <t>キン</t>
    </rPh>
    <phoneticPr fontId="7"/>
  </si>
  <si>
    <t>他2事業</t>
    <rPh sb="0" eb="1">
      <t>タ</t>
    </rPh>
    <rPh sb="2" eb="4">
      <t>ジギョウ</t>
    </rPh>
    <phoneticPr fontId="7"/>
  </si>
  <si>
    <t>継１事業</t>
    <rPh sb="0" eb="1">
      <t>ツギ</t>
    </rPh>
    <rPh sb="2" eb="4">
      <t>ジギョウ</t>
    </rPh>
    <phoneticPr fontId="7"/>
  </si>
  <si>
    <t>継２事業</t>
    <rPh sb="0" eb="1">
      <t>ツギ</t>
    </rPh>
    <rPh sb="2" eb="4">
      <t>ジギョウ</t>
    </rPh>
    <phoneticPr fontId="7"/>
  </si>
  <si>
    <t>継３事業</t>
    <rPh sb="0" eb="1">
      <t>ツギ</t>
    </rPh>
    <rPh sb="2" eb="4">
      <t>ジギョウ</t>
    </rPh>
    <phoneticPr fontId="7"/>
  </si>
  <si>
    <t>他1事業</t>
    <rPh sb="0" eb="1">
      <t>ホカ</t>
    </rPh>
    <rPh sb="2" eb="4">
      <t>ジギョウ</t>
    </rPh>
    <phoneticPr fontId="7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</si>
  <si>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7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</si>
  <si>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7"/>
  </si>
  <si>
    <t>基本財産</t>
    <rPh sb="0" eb="2">
      <t>キホン</t>
    </rPh>
    <rPh sb="2" eb="4">
      <t>ザイサン</t>
    </rPh>
    <phoneticPr fontId="7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</si>
  <si>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7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</si>
  <si>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7"/>
  </si>
  <si>
    <t>２　引当金の明細</t>
    <rPh sb="2" eb="4">
      <t>ヒキアテ</t>
    </rPh>
    <rPh sb="4" eb="5">
      <t>キン</t>
    </rPh>
    <rPh sb="6" eb="8">
      <t>メイサイ</t>
    </rPh>
    <phoneticPr fontId="7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</si>
  <si>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7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</si>
  <si>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7"/>
  </si>
  <si>
    <t>附属明細書</t>
    <rPh sb="0" eb="2">
      <t>フゾク</t>
    </rPh>
    <rPh sb="2" eb="5">
      <t>メイサイショ</t>
    </rPh>
    <phoneticPr fontId="7"/>
  </si>
  <si>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</si>
  <si>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</si>
  <si>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　(1)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7"/>
  </si>
  <si>
    <t xml:space="preserve">  定期預金</t>
    <rPh sb="2" eb="4">
      <t>テイキ</t>
    </rPh>
    <rPh sb="4" eb="6">
      <t>ヨキン</t>
    </rPh>
    <phoneticPr fontId="7"/>
  </si>
  <si>
    <t>　郵便定額貯金</t>
    <rPh sb="1" eb="3">
      <t>ユウビン</t>
    </rPh>
    <rPh sb="3" eb="5">
      <t>テイガク</t>
    </rPh>
    <rPh sb="5" eb="7">
      <t>チョキン</t>
    </rPh>
    <phoneticPr fontId="7"/>
  </si>
  <si>
    <t>特定資産</t>
    <rPh sb="0" eb="2">
      <t>トクテイ</t>
    </rPh>
    <rPh sb="2" eb="4">
      <t>シサン</t>
    </rPh>
    <phoneticPr fontId="7"/>
  </si>
  <si>
    <t>　定期預金</t>
    <rPh sb="1" eb="3">
      <t>テイキ</t>
    </rPh>
    <rPh sb="3" eb="5">
      <t>ヨキン</t>
    </rPh>
    <phoneticPr fontId="7"/>
  </si>
  <si>
    <t>４　実施事業資産について</t>
    <rPh sb="2" eb="4">
      <t>ジッシ</t>
    </rPh>
    <rPh sb="4" eb="6">
      <t>ジギョウ</t>
    </rPh>
    <rPh sb="6" eb="8">
      <t>シサン</t>
    </rPh>
    <phoneticPr fontId="7"/>
  </si>
  <si>
    <t>　　　　　　　福利厚生費</t>
    <rPh sb="7" eb="9">
      <t>フクリ</t>
    </rPh>
    <rPh sb="9" eb="12">
      <t>コウセイヒ</t>
    </rPh>
    <phoneticPr fontId="7"/>
  </si>
  <si>
    <t xml:space="preserve">         前受金</t>
    <rPh sb="9" eb="11">
      <t>マエウケ</t>
    </rPh>
    <rPh sb="11" eb="12">
      <t>キン</t>
    </rPh>
    <phoneticPr fontId="7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</si>
  <si>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7"/>
  </si>
  <si>
    <t>　　　　　　　福利厚生費 　　</t>
    <rPh sb="9" eb="11">
      <t>コウセイ</t>
    </rPh>
    <rPh sb="11" eb="12">
      <t>ヒ</t>
    </rPh>
    <phoneticPr fontId="7"/>
  </si>
  <si>
    <t>　　① 基本財産運用益</t>
    <rPh sb="4" eb="6">
      <t>キホン</t>
    </rPh>
    <rPh sb="6" eb="8">
      <t>ザイサン</t>
    </rPh>
    <phoneticPr fontId="7"/>
  </si>
  <si>
    <t>　　② 受取会費</t>
    <phoneticPr fontId="7"/>
  </si>
  <si>
    <t>　　③ 事業収益</t>
    <phoneticPr fontId="7"/>
  </si>
  <si>
    <t>　　④ 受取寄付金</t>
    <rPh sb="4" eb="6">
      <t>ウケトリ</t>
    </rPh>
    <rPh sb="6" eb="9">
      <t>キフキン</t>
    </rPh>
    <phoneticPr fontId="7"/>
  </si>
  <si>
    <t>　　　　　基本財産受取利息</t>
    <rPh sb="5" eb="7">
      <t>キホン</t>
    </rPh>
    <rPh sb="7" eb="9">
      <t>ザイサン</t>
    </rPh>
    <phoneticPr fontId="7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</si>
  <si>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7"/>
  </si>
  <si>
    <t>　　　　　　受取段位料</t>
    <rPh sb="6" eb="8">
      <t>ウケトリ</t>
    </rPh>
    <rPh sb="8" eb="10">
      <t>ダンイ</t>
    </rPh>
    <rPh sb="10" eb="11">
      <t>リョウ</t>
    </rPh>
    <phoneticPr fontId="7"/>
  </si>
  <si>
    <t>実施事業資産については該当なし。</t>
    <rPh sb="0" eb="2">
      <t>ジッシ</t>
    </rPh>
    <rPh sb="2" eb="4">
      <t>ジギョウ</t>
    </rPh>
    <rPh sb="4" eb="6">
      <t>シサン</t>
    </rPh>
    <rPh sb="11" eb="13">
      <t>ガイトウ</t>
    </rPh>
    <phoneticPr fontId="7"/>
  </si>
  <si>
    <t>該当なし。</t>
    <rPh sb="0" eb="2">
      <t>ガイトウ</t>
    </rPh>
    <phoneticPr fontId="7"/>
  </si>
  <si>
    <t>平成27年4月1日から平成28年3月31日まで</t>
    <rPh sb="0" eb="2">
      <t>ヘイセイ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20" eb="21">
      <t>ヒ</t>
    </rPh>
    <phoneticPr fontId="7"/>
  </si>
  <si>
    <t xml:space="preserve">            什器備品費</t>
    <rPh sb="12" eb="14">
      <t>ジュウキ</t>
    </rPh>
    <rPh sb="14" eb="16">
      <t>ビヒン</t>
    </rPh>
    <rPh sb="16" eb="17">
      <t>ヒ</t>
    </rPh>
    <phoneticPr fontId="7"/>
  </si>
  <si>
    <t>　　　　　　審判講習会</t>
    <rPh sb="6" eb="8">
      <t>シンパン</t>
    </rPh>
    <rPh sb="8" eb="11">
      <t>コウシュウカイ</t>
    </rPh>
    <phoneticPr fontId="7"/>
  </si>
  <si>
    <t>　　　　　  審判講習会</t>
    <rPh sb="7" eb="9">
      <t>シンパン</t>
    </rPh>
    <rPh sb="9" eb="12">
      <t>コウシュウカイ</t>
    </rPh>
    <phoneticPr fontId="7"/>
  </si>
  <si>
    <t xml:space="preserve">            賃借料</t>
    <rPh sb="12" eb="15">
      <t>チンシャクリョウ</t>
    </rPh>
    <phoneticPr fontId="7"/>
  </si>
  <si>
    <t>　　　　　　　法定福利費</t>
    <rPh sb="7" eb="9">
      <t>ホウテイ</t>
    </rPh>
    <rPh sb="9" eb="11">
      <t>フクリ</t>
    </rPh>
    <rPh sb="11" eb="12">
      <t>ヒ</t>
    </rPh>
    <phoneticPr fontId="7"/>
  </si>
  <si>
    <t>　　　　　　什器備品費</t>
    <rPh sb="6" eb="8">
      <t>ジュウキ</t>
    </rPh>
    <rPh sb="8" eb="10">
      <t>ビヒン</t>
    </rPh>
    <rPh sb="10" eb="11">
      <t>ヒ</t>
    </rPh>
    <phoneticPr fontId="7"/>
  </si>
  <si>
    <t>　　　　　　賃借料</t>
    <rPh sb="6" eb="9">
      <t>チンシャクリョウ</t>
    </rPh>
    <phoneticPr fontId="7"/>
  </si>
  <si>
    <t>　　　　 前払金</t>
    <rPh sb="5" eb="7">
      <t>マエバラ</t>
    </rPh>
    <rPh sb="7" eb="8">
      <t>キン</t>
    </rPh>
    <phoneticPr fontId="7"/>
  </si>
  <si>
    <t>　　　　 仮払金</t>
    <rPh sb="5" eb="7">
      <t>カリバライ</t>
    </rPh>
    <rPh sb="7" eb="8">
      <t>キン</t>
    </rPh>
    <phoneticPr fontId="7"/>
  </si>
  <si>
    <t>　　　　 仮受金</t>
    <rPh sb="5" eb="8">
      <t>カリウケキン</t>
    </rPh>
    <rPh sb="7" eb="8">
      <t>キン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</si>
  <si>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</si>
  <si>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平成28年3月31日現在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7"/>
  </si>
  <si>
    <t>(単位：円)</t>
    <rPh sb="1" eb="3">
      <t>タンイ</t>
    </rPh>
    <rPh sb="4" eb="5">
      <t>エン</t>
    </rPh>
    <phoneticPr fontId="7"/>
  </si>
  <si>
    <t>　　② 受取入会金</t>
    <rPh sb="4" eb="6">
      <t>ウケトリ</t>
    </rPh>
    <rPh sb="6" eb="9">
      <t>ニュウカイキン</t>
    </rPh>
    <phoneticPr fontId="7"/>
  </si>
  <si>
    <t>　　　　　正会員受取入会金</t>
    <rPh sb="5" eb="8">
      <t>セイカイイン</t>
    </rPh>
    <rPh sb="8" eb="10">
      <t>ウケトリ</t>
    </rPh>
    <rPh sb="10" eb="13">
      <t>ニュウカイキン</t>
    </rPh>
    <phoneticPr fontId="7"/>
  </si>
  <si>
    <t>　　③ 受取会費</t>
    <phoneticPr fontId="7"/>
  </si>
  <si>
    <t>　　④ 事業収益</t>
    <phoneticPr fontId="7"/>
  </si>
  <si>
    <t>　　⑥ 雑収益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</si>
</sst>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\(#,##0\)"/>
    <numFmt numFmtId="182" formatCode="\(#,##0\);[Red]\-#,##0"/>
    <numFmt numFmtId="183" formatCode="#,##0_ "/>
    <numFmt numFmtId="184" formatCode="#,##0_);\(#,##0\)"/>
    <numFmt numFmtId="185" formatCode="\(#,##0\)_ ;[Red]\-#,##0\ "/>
    <numFmt numFmtId="186" formatCode="\(#,##0\)_);\(#,##0\)"/>
  </numFmts>
  <fonts count="40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6" fillId="7" borderId="4" applyNumberFormat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0" borderId="0">
      <alignment vertical="center"/>
    </xf>
    <xf numFmtId="37" fontId="1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</cellStyleXfs>
  <cellXfs count="159">
    <xf numFmtId="0" fontId="0" fillId="0" borderId="0" xfId="0"/>
    <xf numFmtId="37" fontId="1" fillId="0" borderId="0" xfId="139"/>
    <xf numFmtId="0" fontId="0" fillId="0" borderId="0" xfId="0" applyAlignment="1"/>
    <xf numFmtId="176" fontId="1" fillId="0" borderId="0" xfId="139" applyNumberFormat="1" applyFont="1" applyAlignment="1">
      <alignment horizontal="distributed"/>
    </xf>
    <xf numFmtId="177" fontId="1" fillId="0" borderId="0" xfId="139" applyNumberFormat="1" applyFont="1" applyAlignment="1">
      <alignment horizontal="distributed" vertical="center"/>
    </xf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9" fontId="6" fillId="0" borderId="17" xfId="0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19" xfId="0" applyNumberFormat="1" applyFont="1" applyFill="1" applyBorder="1" applyAlignment="1">
      <alignment vertical="center"/>
    </xf>
    <xf numFmtId="179" fontId="6" fillId="0" borderId="20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0" xfId="0" applyFont="1" applyFill="1"/>
    <xf numFmtId="180" fontId="8" fillId="0" borderId="0" xfId="98" applyNumberFormat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180" fontId="8" fillId="0" borderId="23" xfId="98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vertical="center"/>
    </xf>
    <xf numFmtId="180" fontId="8" fillId="0" borderId="25" xfId="98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181" fontId="8" fillId="0" borderId="13" xfId="98" applyNumberFormat="1" applyFont="1" applyFill="1" applyBorder="1" applyAlignment="1">
      <alignment horizontal="right" vertical="center"/>
    </xf>
    <xf numFmtId="180" fontId="8" fillId="0" borderId="13" xfId="98" applyNumberFormat="1" applyFont="1" applyFill="1" applyBorder="1" applyAlignment="1">
      <alignment horizontal="right" vertical="center"/>
    </xf>
    <xf numFmtId="180" fontId="8" fillId="0" borderId="26" xfId="98" applyNumberFormat="1" applyFont="1" applyFill="1" applyBorder="1" applyAlignment="1">
      <alignment horizontal="right" vertical="center"/>
    </xf>
    <xf numFmtId="0" fontId="8" fillId="0" borderId="1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180" fontId="8" fillId="0" borderId="22" xfId="98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vertical="center"/>
    </xf>
    <xf numFmtId="180" fontId="9" fillId="0" borderId="22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180" fontId="9" fillId="0" borderId="13" xfId="0" applyNumberFormat="1" applyFont="1" applyFill="1" applyBorder="1" applyAlignment="1">
      <alignment vertical="center"/>
    </xf>
    <xf numFmtId="180" fontId="9" fillId="0" borderId="27" xfId="0" applyNumberFormat="1" applyFont="1" applyFill="1" applyBorder="1" applyAlignment="1">
      <alignment vertical="center"/>
    </xf>
    <xf numFmtId="180" fontId="9" fillId="0" borderId="12" xfId="0" applyNumberFormat="1" applyFont="1" applyFill="1" applyBorder="1" applyAlignment="1">
      <alignment vertical="center"/>
    </xf>
    <xf numFmtId="180" fontId="9" fillId="0" borderId="13" xfId="0" applyNumberFormat="1" applyFont="1" applyFill="1" applyBorder="1" applyAlignment="1">
      <alignment horizontal="right" vertical="center"/>
    </xf>
    <xf numFmtId="0" fontId="9" fillId="0" borderId="13" xfId="0" applyNumberFormat="1" applyFont="1" applyFill="1" applyBorder="1" applyAlignment="1">
      <alignment vertical="center"/>
    </xf>
    <xf numFmtId="180" fontId="6" fillId="0" borderId="22" xfId="0" applyNumberFormat="1" applyFont="1" applyFill="1" applyBorder="1" applyAlignment="1">
      <alignment horizontal="center" vertical="center"/>
    </xf>
    <xf numFmtId="180" fontId="9" fillId="0" borderId="20" xfId="0" applyNumberFormat="1" applyFont="1" applyFill="1" applyBorder="1" applyAlignment="1">
      <alignment horizontal="right"/>
    </xf>
    <xf numFmtId="18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1" fillId="0" borderId="0" xfId="0" applyFont="1" applyFill="1"/>
    <xf numFmtId="180" fontId="11" fillId="0" borderId="0" xfId="0" applyNumberFormat="1" applyFont="1" applyFill="1" applyBorder="1"/>
    <xf numFmtId="180" fontId="3" fillId="0" borderId="0" xfId="0" applyNumberFormat="1" applyFont="1" applyFill="1" applyBorder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wrapText="1"/>
    </xf>
    <xf numFmtId="180" fontId="6" fillId="0" borderId="20" xfId="0" applyNumberFormat="1" applyFont="1" applyFill="1" applyBorder="1" applyAlignment="1">
      <alignment horizontal="right"/>
    </xf>
    <xf numFmtId="49" fontId="9" fillId="0" borderId="0" xfId="138" applyNumberFormat="1" applyFont="1">
      <alignment vertical="center"/>
    </xf>
    <xf numFmtId="0" fontId="6" fillId="0" borderId="0" xfId="0" applyFont="1" applyAlignment="1">
      <alignment vertical="center"/>
    </xf>
    <xf numFmtId="49" fontId="6" fillId="0" borderId="0" xfId="138" applyNumberFormat="1" applyFont="1">
      <alignment vertical="center"/>
    </xf>
    <xf numFmtId="49" fontId="9" fillId="0" borderId="14" xfId="138" applyNumberFormat="1" applyFont="1" applyBorder="1" applyAlignment="1">
      <alignment vertical="center" shrinkToFit="1"/>
    </xf>
    <xf numFmtId="49" fontId="9" fillId="0" borderId="0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5" xfId="138" applyNumberFormat="1" applyFont="1" applyBorder="1" applyAlignment="1">
      <alignment vertical="center" shrinkToFit="1"/>
    </xf>
    <xf numFmtId="49" fontId="11" fillId="0" borderId="0" xfId="138" applyNumberFormat="1" applyFont="1" applyAlignment="1">
      <alignment horizontal="right" vertical="center"/>
    </xf>
    <xf numFmtId="49" fontId="12" fillId="0" borderId="0" xfId="138" applyNumberFormat="1" applyFont="1">
      <alignment vertical="center"/>
    </xf>
    <xf numFmtId="49" fontId="6" fillId="0" borderId="16" xfId="138" applyNumberFormat="1" applyFont="1" applyBorder="1">
      <alignment vertical="center"/>
    </xf>
    <xf numFmtId="49" fontId="6" fillId="0" borderId="18" xfId="138" applyNumberFormat="1" applyFont="1" applyBorder="1">
      <alignment vertical="center"/>
    </xf>
    <xf numFmtId="49" fontId="8" fillId="0" borderId="0" xfId="138" applyNumberFormat="1" applyFont="1" applyAlignment="1">
      <alignment horizontal="right" vertical="center"/>
    </xf>
    <xf numFmtId="49" fontId="13" fillId="0" borderId="0" xfId="138" applyNumberFormat="1" applyFont="1">
      <alignment vertical="center"/>
    </xf>
    <xf numFmtId="49" fontId="17" fillId="0" borderId="0" xfId="138" applyNumberFormat="1" applyFont="1">
      <alignment vertical="center"/>
    </xf>
    <xf numFmtId="49" fontId="14" fillId="0" borderId="0" xfId="138" applyNumberFormat="1" applyFont="1">
      <alignment vertical="center"/>
    </xf>
    <xf numFmtId="0" fontId="18" fillId="0" borderId="0" xfId="138" applyFont="1" applyAlignment="1">
      <alignment horizontal="center" vertical="center"/>
    </xf>
    <xf numFmtId="49" fontId="19" fillId="0" borderId="0" xfId="138" applyNumberFormat="1" applyFont="1" applyAlignment="1">
      <alignment horizontal="center" vertical="center"/>
    </xf>
    <xf numFmtId="180" fontId="9" fillId="0" borderId="13" xfId="0" applyNumberFormat="1" applyFont="1" applyFill="1" applyBorder="1" applyAlignment="1">
      <alignment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0" fontId="39" fillId="0" borderId="0" xfId="131">
      <alignment vertical="center"/>
    </xf>
    <xf numFmtId="49" fontId="6" fillId="0" borderId="0" xfId="127" applyNumberFormat="1" applyFont="1" applyFill="1">
      <alignment vertical="center"/>
    </xf>
    <xf numFmtId="49" fontId="12" fillId="0" borderId="0" xfId="127" applyNumberFormat="1" applyFont="1" applyFill="1">
      <alignment vertical="center"/>
    </xf>
    <xf numFmtId="0" fontId="6" fillId="0" borderId="0" xfId="131" applyFont="1" applyAlignment="1">
      <alignment vertical="center"/>
    </xf>
    <xf numFmtId="0" fontId="19" fillId="0" borderId="0" xfId="131" applyFont="1" applyAlignment="1">
      <alignment horizontal="center" vertical="center"/>
    </xf>
    <xf numFmtId="0" fontId="10" fillId="0" borderId="0" xfId="131" applyFont="1" applyAlignment="1">
      <alignment horizontal="center" vertical="center"/>
    </xf>
    <xf numFmtId="180" fontId="6" fillId="0" borderId="0" xfId="0" applyNumberFormat="1" applyFont="1" applyFill="1" applyAlignment="1">
      <alignment vertical="center"/>
    </xf>
    <xf numFmtId="180" fontId="11" fillId="0" borderId="0" xfId="0" applyNumberFormat="1" applyFont="1" applyFill="1" applyAlignment="1">
      <alignment vertical="center"/>
    </xf>
    <xf numFmtId="0" fontId="10" fillId="0" borderId="0" xfId="131" applyFont="1" applyAlignment="1">
      <alignment vertical="center"/>
    </xf>
    <xf numFmtId="180" fontId="9" fillId="0" borderId="22" xfId="0" applyNumberFormat="1" applyFont="1" applyFill="1" applyBorder="1" applyAlignment="1">
      <alignment vertical="center" shrinkToFit="1"/>
    </xf>
    <xf numFmtId="37" fontId="1" fillId="0" borderId="0" xfId="139" applyFont="1" applyAlignment="1">
      <alignment horizontal="center" vertical="center"/>
    </xf>
    <xf numFmtId="37" fontId="5" fillId="0" borderId="0" xfId="139" applyFont="1" applyAlignment="1">
      <alignment horizontal="center"/>
    </xf>
    <xf numFmtId="177" fontId="1" fillId="0" borderId="0" xfId="139" applyNumberFormat="1" applyFont="1" applyAlignment="1">
      <alignment horizontal="distributed" vertical="center"/>
    </xf>
    <xf numFmtId="0" fontId="0" fillId="0" borderId="0" xfId="0" applyAlignment="1"/>
    <xf numFmtId="176" fontId="1" fillId="0" borderId="0" xfId="139" applyNumberFormat="1" applyFont="1" applyAlignment="1">
      <alignment horizontal="distributed"/>
    </xf>
    <xf numFmtId="0" fontId="19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5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80" fontId="6" fillId="0" borderId="27" xfId="0" applyNumberFormat="1" applyFont="1" applyFill="1" applyBorder="1" applyAlignment="1">
      <alignment horizontal="center" vertical="center" wrapText="1"/>
    </xf>
    <xf numFmtId="180" fontId="6" fillId="0" borderId="12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0" fontId="6" fillId="0" borderId="18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49" fontId="9" fillId="0" borderId="15" xfId="138" applyNumberFormat="1" applyFont="1" applyBorder="1" applyAlignment="1">
      <alignment vertical="center" shrinkToFit="1"/>
    </xf>
    <xf numFmtId="0" fontId="4" fillId="0" borderId="14" xfId="138" applyBorder="1" applyAlignment="1">
      <alignment vertical="center" shrinkToFit="1"/>
    </xf>
    <xf numFmtId="183" fontId="14" fillId="0" borderId="15" xfId="138" applyNumberFormat="1" applyFont="1" applyBorder="1" applyAlignment="1">
      <alignment vertical="center" shrinkToFit="1"/>
    </xf>
    <xf numFmtId="183" fontId="14" fillId="0" borderId="14" xfId="138" applyNumberFormat="1" applyFont="1" applyBorder="1" applyAlignment="1">
      <alignment vertical="center" shrinkToFit="1"/>
    </xf>
    <xf numFmtId="184" fontId="14" fillId="0" borderId="15" xfId="138" applyNumberFormat="1" applyFont="1" applyBorder="1" applyAlignment="1">
      <alignment vertical="center" shrinkToFit="1"/>
    </xf>
    <xf numFmtId="184" fontId="14" fillId="0" borderId="14" xfId="138" applyNumberFormat="1" applyFont="1" applyBorder="1" applyAlignment="1">
      <alignment vertical="center" shrinkToFit="1"/>
    </xf>
    <xf numFmtId="49" fontId="19" fillId="0" borderId="0" xfId="138" applyNumberFormat="1" applyFont="1" applyAlignment="1">
      <alignment horizontal="center" vertical="center"/>
    </xf>
    <xf numFmtId="0" fontId="18" fillId="0" borderId="0" xfId="138" applyFont="1" applyAlignment="1">
      <alignment horizontal="center" vertical="center"/>
    </xf>
    <xf numFmtId="0" fontId="0" fillId="0" borderId="0" xfId="0" applyAlignment="1">
      <alignment vertical="center"/>
    </xf>
    <xf numFmtId="49" fontId="9" fillId="0" borderId="18" xfId="138" applyNumberFormat="1" applyFont="1" applyBorder="1" applyAlignment="1">
      <alignment horizontal="center" vertical="center" wrapText="1" shrinkToFit="1"/>
    </xf>
    <xf numFmtId="49" fontId="9" fillId="0" borderId="16" xfId="138" applyNumberFormat="1" applyFont="1" applyBorder="1" applyAlignment="1">
      <alignment horizontal="center" vertical="center" wrapText="1" shrinkToFit="1"/>
    </xf>
    <xf numFmtId="49" fontId="9" fillId="0" borderId="21" xfId="138" applyNumberFormat="1" applyFont="1" applyBorder="1" applyAlignment="1">
      <alignment horizontal="center" vertical="center" wrapText="1" shrinkToFit="1"/>
    </xf>
    <xf numFmtId="49" fontId="9" fillId="0" borderId="19" xfId="138" applyNumberFormat="1" applyFont="1" applyBorder="1" applyAlignment="1">
      <alignment horizontal="center" vertical="center" wrapText="1" shrinkToFit="1"/>
    </xf>
    <xf numFmtId="49" fontId="9" fillId="0" borderId="18" xfId="138" applyNumberFormat="1" applyFont="1" applyBorder="1" applyAlignment="1">
      <alignment horizontal="center" vertical="center" shrinkToFit="1"/>
    </xf>
    <xf numFmtId="0" fontId="16" fillId="0" borderId="16" xfId="138" applyFont="1" applyBorder="1" applyAlignment="1">
      <alignment horizontal="center" vertical="center" shrinkToFit="1"/>
    </xf>
    <xf numFmtId="0" fontId="16" fillId="0" borderId="21" xfId="138" applyFont="1" applyBorder="1" applyAlignment="1">
      <alignment horizontal="center" vertical="center" shrinkToFit="1"/>
    </xf>
    <xf numFmtId="0" fontId="16" fillId="0" borderId="19" xfId="138" applyFont="1" applyBorder="1" applyAlignment="1">
      <alignment horizontal="center" vertical="center" shrinkToFit="1"/>
    </xf>
    <xf numFmtId="49" fontId="9" fillId="0" borderId="18" xfId="138" applyNumberFormat="1" applyFont="1" applyBorder="1" applyAlignment="1">
      <alignment horizontal="left" vertical="center" wrapText="1" shrinkToFit="1"/>
    </xf>
    <xf numFmtId="49" fontId="9" fillId="0" borderId="16" xfId="138" applyNumberFormat="1" applyFont="1" applyBorder="1" applyAlignment="1">
      <alignment horizontal="left" vertical="center" wrapText="1" shrinkToFit="1"/>
    </xf>
    <xf numFmtId="49" fontId="9" fillId="0" borderId="21" xfId="138" applyNumberFormat="1" applyFont="1" applyBorder="1" applyAlignment="1">
      <alignment horizontal="left" vertical="center" wrapText="1" shrinkToFit="1"/>
    </xf>
    <xf numFmtId="49" fontId="9" fillId="0" borderId="19" xfId="138" applyNumberFormat="1" applyFont="1" applyBorder="1" applyAlignment="1">
      <alignment horizontal="left" vertical="center" wrapText="1" shrinkToFit="1"/>
    </xf>
    <xf numFmtId="183" fontId="14" fillId="0" borderId="28" xfId="138" applyNumberFormat="1" applyFont="1" applyBorder="1" applyAlignment="1">
      <alignment vertical="center" shrinkToFit="1"/>
    </xf>
    <xf numFmtId="183" fontId="14" fillId="0" borderId="10" xfId="138" applyNumberFormat="1" applyFont="1" applyBorder="1" applyAlignment="1">
      <alignment vertical="center" shrinkToFit="1"/>
    </xf>
    <xf numFmtId="49" fontId="9" fillId="0" borderId="18" xfId="138" applyNumberFormat="1" applyFont="1" applyBorder="1" applyAlignment="1">
      <alignment vertical="center" shrinkToFit="1"/>
    </xf>
    <xf numFmtId="49" fontId="9" fillId="0" borderId="16" xfId="138" applyNumberFormat="1" applyFont="1" applyBorder="1" applyAlignment="1">
      <alignment vertical="center" shrinkToFit="1"/>
    </xf>
    <xf numFmtId="186" fontId="14" fillId="0" borderId="15" xfId="138" applyNumberFormat="1" applyFont="1" applyBorder="1" applyAlignment="1">
      <alignment horizontal="center" vertical="center" shrinkToFit="1"/>
    </xf>
    <xf numFmtId="186" fontId="14" fillId="0" borderId="14" xfId="138" applyNumberFormat="1" applyFont="1" applyBorder="1" applyAlignment="1">
      <alignment horizontal="center" vertical="center" shrinkToFit="1"/>
    </xf>
    <xf numFmtId="183" fontId="14" fillId="0" borderId="21" xfId="138" applyNumberFormat="1" applyFont="1" applyBorder="1" applyAlignment="1">
      <alignment vertical="center" shrinkToFit="1"/>
    </xf>
    <xf numFmtId="183" fontId="14" fillId="0" borderId="19" xfId="138" applyNumberFormat="1" applyFont="1" applyBorder="1" applyAlignment="1">
      <alignment vertical="center" shrinkToFit="1"/>
    </xf>
    <xf numFmtId="49" fontId="9" fillId="0" borderId="28" xfId="138" applyNumberFormat="1" applyFont="1" applyBorder="1" applyAlignment="1">
      <alignment horizontal="center" vertical="center" shrinkToFit="1"/>
    </xf>
    <xf numFmtId="0" fontId="4" fillId="0" borderId="10" xfId="138" applyBorder="1" applyAlignment="1">
      <alignment horizontal="center" vertical="center" shrinkToFit="1"/>
    </xf>
    <xf numFmtId="185" fontId="14" fillId="0" borderId="15" xfId="138" applyNumberFormat="1" applyFont="1" applyBorder="1" applyAlignment="1">
      <alignment vertical="center" shrinkToFit="1"/>
    </xf>
    <xf numFmtId="185" fontId="14" fillId="0" borderId="14" xfId="138" applyNumberFormat="1" applyFont="1" applyBorder="1" applyAlignment="1">
      <alignment vertical="center" shrinkToFit="1"/>
    </xf>
    <xf numFmtId="184" fontId="14" fillId="0" borderId="15" xfId="138" applyNumberFormat="1" applyFont="1" applyBorder="1" applyAlignment="1">
      <alignment horizontal="center" vertical="center" shrinkToFit="1"/>
    </xf>
    <xf numFmtId="184" fontId="14" fillId="0" borderId="14" xfId="138" applyNumberFormat="1" applyFont="1" applyBorder="1" applyAlignment="1">
      <alignment horizontal="center" vertical="center" shrinkToFit="1"/>
    </xf>
    <xf numFmtId="182" fontId="13" fillId="0" borderId="28" xfId="138" applyNumberFormat="1" applyFont="1" applyBorder="1" applyAlignment="1">
      <alignment vertical="center" shrinkToFit="1"/>
    </xf>
    <xf numFmtId="182" fontId="13" fillId="0" borderId="10" xfId="138" applyNumberFormat="1" applyFont="1" applyBorder="1" applyAlignment="1">
      <alignment vertical="center" shrinkToFit="1"/>
    </xf>
    <xf numFmtId="49" fontId="15" fillId="0" borderId="28" xfId="138" applyNumberFormat="1" applyFont="1" applyBorder="1" applyAlignment="1">
      <alignment horizontal="center" vertical="center" shrinkToFit="1"/>
    </xf>
    <xf numFmtId="49" fontId="15" fillId="0" borderId="10" xfId="138" applyNumberFormat="1" applyFont="1" applyBorder="1" applyAlignment="1">
      <alignment horizontal="center" vertical="center" shrinkToFit="1"/>
    </xf>
    <xf numFmtId="183" fontId="13" fillId="0" borderId="28" xfId="138" applyNumberFormat="1" applyFont="1" applyBorder="1" applyAlignment="1">
      <alignment vertical="center" shrinkToFit="1"/>
    </xf>
    <xf numFmtId="183" fontId="13" fillId="0" borderId="10" xfId="138" applyNumberFormat="1" applyFont="1" applyBorder="1" applyAlignment="1">
      <alignment vertical="center" shrinkToFit="1"/>
    </xf>
    <xf numFmtId="182" fontId="14" fillId="0" borderId="28" xfId="138" applyNumberFormat="1" applyFont="1" applyBorder="1" applyAlignment="1">
      <alignment horizontal="center" vertical="center" shrinkToFit="1"/>
    </xf>
    <xf numFmtId="182" fontId="14" fillId="0" borderId="10" xfId="138" applyNumberFormat="1" applyFont="1" applyBorder="1" applyAlignment="1">
      <alignment horizontal="center" vertical="center" shrinkToFit="1"/>
    </xf>
    <xf numFmtId="0" fontId="10" fillId="0" borderId="0" xfId="131" applyFont="1" applyAlignment="1">
      <alignment horizontal="center" vertical="center"/>
    </xf>
  </cellXfs>
  <cellStyles count="143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パーセント 2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 2" xfId="98"/>
    <cellStyle name="桁区切り 3" xfId="99"/>
    <cellStyle name="桁区切り 4" xfId="100"/>
    <cellStyle name="桁区切り 5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説明文 4" xfId="122"/>
    <cellStyle name="通貨 2" xfId="123"/>
    <cellStyle name="入力 2" xfId="124"/>
    <cellStyle name="入力 3" xfId="125"/>
    <cellStyle name="入力 4" xfId="126"/>
    <cellStyle name="標準" xfId="0" builtinId="0"/>
    <cellStyle name="標準 10" xfId="127"/>
    <cellStyle name="標準 2" xfId="128"/>
    <cellStyle name="標準 2 2" xfId="129"/>
    <cellStyle name="標準 2 3" xfId="130"/>
    <cellStyle name="標準 3" xfId="131"/>
    <cellStyle name="標準 4" xfId="132"/>
    <cellStyle name="標準 5" xfId="133"/>
    <cellStyle name="標準 6" xfId="134"/>
    <cellStyle name="標準 7" xfId="135"/>
    <cellStyle name="標準 8" xfId="136"/>
    <cellStyle name="標準 9" xfId="137"/>
    <cellStyle name="標準_H19決算◎" xfId="138"/>
    <cellStyle name="標準_決算報告書H18" xfId="139"/>
    <cellStyle name="良い 2" xfId="140"/>
    <cellStyle name="良い 3" xfId="141"/>
    <cellStyle name="良い 4" xfId="1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5" workbookViewId="0">
      <selection activeCell="E5" sqref="E5"/>
    </sheetView>
  </sheetViews>
  <sheetFormatPr defaultColWidth="11" defaultRowHeight="17.25" x14ac:dyDescent="0.2"/>
  <cols>
    <col min="1" max="2" width="11" style="1" customWidth="1"/>
    <col min="3" max="3" width="14.25" style="1" customWidth="1"/>
    <col min="4" max="4" width="14" style="1" customWidth="1"/>
    <col min="5" max="5" width="11" style="1" customWidth="1"/>
    <col min="6" max="6" width="14" style="1" customWidth="1"/>
    <col min="7" max="16384" width="11" style="1"/>
  </cols>
  <sheetData>
    <row r="1" spans="2:5" ht="28.5" x14ac:dyDescent="0.3">
      <c r="B1" s="99" t="s">
        <v>0</v>
      </c>
      <c r="C1" s="99"/>
      <c r="D1" s="99"/>
      <c r="E1" s="99"/>
    </row>
    <row r="4" spans="2:5" ht="30" customHeight="1" x14ac:dyDescent="0.2">
      <c r="B4" s="4"/>
      <c r="C4" s="100">
        <v>42095</v>
      </c>
      <c r="D4" s="101"/>
      <c r="E4" s="2"/>
    </row>
    <row r="5" spans="2:5" ht="30" customHeight="1" x14ac:dyDescent="0.2">
      <c r="B5" s="3"/>
      <c r="C5" s="102">
        <v>42460</v>
      </c>
      <c r="D5" s="101"/>
      <c r="E5" s="2"/>
    </row>
    <row r="20" spans="1:6" ht="30.75" customHeight="1" x14ac:dyDescent="0.2">
      <c r="A20" s="98" t="s">
        <v>252</v>
      </c>
      <c r="B20" s="98"/>
      <c r="C20" s="98"/>
      <c r="D20" s="98"/>
      <c r="E20" s="98"/>
      <c r="F20" s="98"/>
    </row>
    <row r="21" spans="1:6" ht="24.75" customHeight="1" x14ac:dyDescent="0.2">
      <c r="A21" s="98" t="s">
        <v>253</v>
      </c>
      <c r="B21" s="98"/>
      <c r="C21" s="98"/>
      <c r="D21" s="98"/>
      <c r="E21" s="98"/>
      <c r="F21" s="98"/>
    </row>
  </sheetData>
  <mergeCells count="5">
    <mergeCell ref="A21:F21"/>
    <mergeCell ref="B1:E1"/>
    <mergeCell ref="C4:D4"/>
    <mergeCell ref="C5:D5"/>
    <mergeCell ref="A20:F2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zoomScaleNormal="100" workbookViewId="0">
      <pane xSplit="1" ySplit="5" topLeftCell="B35" activePane="bottomRight" state="frozen"/>
      <selection pane="topRight" activeCell="B1" sqref="B1"/>
      <selection pane="bottomLeft" activeCell="A2" sqref="A2"/>
      <selection pane="bottomRight" activeCell="C40" sqref="C40"/>
    </sheetView>
  </sheetViews>
  <sheetFormatPr defaultColWidth="9" defaultRowHeight="13.5" x14ac:dyDescent="0.15"/>
  <cols>
    <col min="1" max="1" width="37.375" style="7" customWidth="1"/>
    <col min="2" max="2" width="1.75" style="6" customWidth="1"/>
    <col min="3" max="3" width="16.125" style="6" customWidth="1"/>
    <col min="4" max="5" width="1.75" style="6" customWidth="1"/>
    <col min="6" max="6" width="16.125" style="6" customWidth="1"/>
    <col min="7" max="8" width="1.75" style="6" customWidth="1"/>
    <col min="9" max="9" width="16.125" style="6" customWidth="1"/>
    <col min="10" max="10" width="1.75" style="6" customWidth="1"/>
    <col min="11" max="16384" width="9" style="5"/>
  </cols>
  <sheetData>
    <row r="1" spans="1:10" ht="21.75" customHeight="1" x14ac:dyDescent="0.15">
      <c r="A1" s="103" t="s">
        <v>284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5" customHeight="1" x14ac:dyDescent="0.15"/>
    <row r="3" spans="1:10" ht="15" customHeight="1" x14ac:dyDescent="0.15">
      <c r="A3" s="105" t="s">
        <v>285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customHeight="1" x14ac:dyDescent="0.15">
      <c r="I4" s="26" t="s">
        <v>286</v>
      </c>
    </row>
    <row r="5" spans="1:10" ht="21" customHeight="1" x14ac:dyDescent="0.15">
      <c r="A5" s="31" t="s">
        <v>53</v>
      </c>
      <c r="B5" s="30"/>
      <c r="C5" s="30" t="s">
        <v>52</v>
      </c>
      <c r="D5" s="29"/>
      <c r="E5" s="30"/>
      <c r="F5" s="30" t="s">
        <v>51</v>
      </c>
      <c r="G5" s="29"/>
      <c r="H5" s="30"/>
      <c r="I5" s="30" t="s">
        <v>50</v>
      </c>
      <c r="J5" s="29"/>
    </row>
    <row r="6" spans="1:10" ht="15" customHeight="1" x14ac:dyDescent="0.15">
      <c r="A6" s="28" t="s">
        <v>49</v>
      </c>
      <c r="B6" s="26" t="s">
        <v>1</v>
      </c>
      <c r="C6" s="26"/>
      <c r="D6" s="25" t="s">
        <v>1</v>
      </c>
      <c r="E6" s="27" t="s">
        <v>1</v>
      </c>
      <c r="F6" s="26"/>
      <c r="G6" s="25" t="s">
        <v>1</v>
      </c>
      <c r="H6" s="27" t="s">
        <v>1</v>
      </c>
      <c r="I6" s="26"/>
      <c r="J6" s="25" t="s">
        <v>1</v>
      </c>
    </row>
    <row r="7" spans="1:10" ht="15" customHeight="1" x14ac:dyDescent="0.15">
      <c r="A7" s="12" t="s">
        <v>48</v>
      </c>
      <c r="D7" s="13"/>
      <c r="G7" s="13"/>
      <c r="J7" s="13"/>
    </row>
    <row r="8" spans="1:10" ht="15" customHeight="1" x14ac:dyDescent="0.15">
      <c r="A8" s="12" t="s">
        <v>47</v>
      </c>
      <c r="C8" s="6">
        <f>22724035</f>
        <v>22724035</v>
      </c>
      <c r="D8" s="13"/>
      <c r="F8" s="6">
        <v>21667959</v>
      </c>
      <c r="G8" s="13"/>
      <c r="I8" s="14">
        <f t="shared" ref="I8:I16" si="0">+C8-F8</f>
        <v>1056076</v>
      </c>
      <c r="J8" s="13"/>
    </row>
    <row r="9" spans="1:10" ht="15" hidden="1" customHeight="1" x14ac:dyDescent="0.15">
      <c r="A9" s="12" t="s">
        <v>46</v>
      </c>
      <c r="C9" s="6">
        <v>0</v>
      </c>
      <c r="D9" s="13"/>
      <c r="F9" s="6">
        <v>0</v>
      </c>
      <c r="G9" s="13"/>
      <c r="I9" s="14">
        <f t="shared" si="0"/>
        <v>0</v>
      </c>
      <c r="J9" s="13"/>
    </row>
    <row r="10" spans="1:10" ht="15" hidden="1" customHeight="1" x14ac:dyDescent="0.15">
      <c r="A10" s="12" t="s">
        <v>45</v>
      </c>
      <c r="C10" s="6">
        <v>0</v>
      </c>
      <c r="D10" s="13"/>
      <c r="F10" s="6">
        <v>0</v>
      </c>
      <c r="G10" s="13"/>
      <c r="I10" s="14">
        <f t="shared" si="0"/>
        <v>0</v>
      </c>
      <c r="J10" s="13"/>
    </row>
    <row r="11" spans="1:10" ht="15" hidden="1" customHeight="1" x14ac:dyDescent="0.15">
      <c r="A11" s="12" t="s">
        <v>44</v>
      </c>
      <c r="C11" s="6">
        <v>0</v>
      </c>
      <c r="D11" s="13"/>
      <c r="F11" s="6">
        <v>0</v>
      </c>
      <c r="G11" s="13"/>
      <c r="I11" s="14">
        <f t="shared" si="0"/>
        <v>0</v>
      </c>
      <c r="J11" s="13"/>
    </row>
    <row r="12" spans="1:10" ht="15" hidden="1" customHeight="1" x14ac:dyDescent="0.15">
      <c r="A12" s="12" t="s">
        <v>43</v>
      </c>
      <c r="C12" s="6">
        <v>0</v>
      </c>
      <c r="D12" s="13"/>
      <c r="F12" s="6">
        <v>0</v>
      </c>
      <c r="G12" s="13"/>
      <c r="I12" s="14">
        <f t="shared" si="0"/>
        <v>0</v>
      </c>
      <c r="J12" s="13"/>
    </row>
    <row r="13" spans="1:10" ht="15" hidden="1" customHeight="1" x14ac:dyDescent="0.15">
      <c r="A13" s="12" t="s">
        <v>42</v>
      </c>
      <c r="C13" s="6">
        <v>0</v>
      </c>
      <c r="D13" s="13"/>
      <c r="F13" s="6">
        <v>0</v>
      </c>
      <c r="G13" s="13"/>
      <c r="I13" s="14">
        <f t="shared" si="0"/>
        <v>0</v>
      </c>
      <c r="J13" s="13"/>
    </row>
    <row r="14" spans="1:10" ht="15" customHeight="1" x14ac:dyDescent="0.15">
      <c r="A14" s="12" t="s">
        <v>281</v>
      </c>
      <c r="C14" s="6">
        <v>68400</v>
      </c>
      <c r="D14" s="13"/>
      <c r="F14" s="6">
        <v>0</v>
      </c>
      <c r="G14" s="13"/>
      <c r="I14" s="14">
        <f t="shared" si="0"/>
        <v>68400</v>
      </c>
      <c r="J14" s="13"/>
    </row>
    <row r="15" spans="1:10" ht="15" customHeight="1" x14ac:dyDescent="0.15">
      <c r="A15" s="12" t="s">
        <v>282</v>
      </c>
      <c r="C15" s="6">
        <f>3053238-2578000</f>
        <v>475238</v>
      </c>
      <c r="D15" s="13"/>
      <c r="F15" s="6">
        <v>0</v>
      </c>
      <c r="G15" s="13"/>
      <c r="I15" s="14">
        <f t="shared" si="0"/>
        <v>475238</v>
      </c>
      <c r="J15" s="13"/>
    </row>
    <row r="16" spans="1:10" ht="15" customHeight="1" x14ac:dyDescent="0.15">
      <c r="A16" s="12" t="s">
        <v>41</v>
      </c>
      <c r="B16" s="10" t="s">
        <v>1</v>
      </c>
      <c r="C16" s="10">
        <f>SUM(C8:C15)</f>
        <v>23267673</v>
      </c>
      <c r="D16" s="8" t="s">
        <v>1</v>
      </c>
      <c r="E16" s="10" t="s">
        <v>1</v>
      </c>
      <c r="F16" s="10">
        <v>21667959</v>
      </c>
      <c r="G16" s="8" t="s">
        <v>1</v>
      </c>
      <c r="H16" s="10" t="s">
        <v>1</v>
      </c>
      <c r="I16" s="9">
        <f t="shared" si="0"/>
        <v>1599714</v>
      </c>
      <c r="J16" s="8" t="s">
        <v>1</v>
      </c>
    </row>
    <row r="17" spans="1:10" ht="15" customHeight="1" x14ac:dyDescent="0.15">
      <c r="A17" s="12"/>
      <c r="B17" s="5"/>
      <c r="C17" s="5"/>
      <c r="D17" s="13"/>
      <c r="G17" s="13"/>
      <c r="I17" s="14"/>
      <c r="J17" s="13"/>
    </row>
    <row r="18" spans="1:10" ht="15" customHeight="1" x14ac:dyDescent="0.15">
      <c r="A18" s="12" t="s">
        <v>40</v>
      </c>
      <c r="D18" s="13"/>
      <c r="G18" s="13"/>
      <c r="J18" s="13"/>
    </row>
    <row r="19" spans="1:10" ht="15" customHeight="1" x14ac:dyDescent="0.15">
      <c r="A19" s="12" t="s">
        <v>204</v>
      </c>
      <c r="D19" s="13"/>
      <c r="G19" s="13"/>
      <c r="J19" s="13"/>
    </row>
    <row r="20" spans="1:10" ht="15" customHeight="1" x14ac:dyDescent="0.15">
      <c r="A20" s="12" t="s">
        <v>202</v>
      </c>
      <c r="C20" s="6">
        <v>21308889</v>
      </c>
      <c r="D20" s="13"/>
      <c r="F20" s="6">
        <v>21308889</v>
      </c>
      <c r="G20" s="13"/>
      <c r="I20" s="14">
        <f>+C20-F20</f>
        <v>0</v>
      </c>
      <c r="J20" s="13"/>
    </row>
    <row r="21" spans="1:10" ht="15" customHeight="1" x14ac:dyDescent="0.15">
      <c r="A21" s="12" t="s">
        <v>39</v>
      </c>
      <c r="B21" s="10" t="s">
        <v>1</v>
      </c>
      <c r="C21" s="10">
        <f>SUM(C20:C20)</f>
        <v>21308889</v>
      </c>
      <c r="D21" s="8" t="s">
        <v>1</v>
      </c>
      <c r="E21" s="10" t="s">
        <v>1</v>
      </c>
      <c r="F21" s="10">
        <v>21308889</v>
      </c>
      <c r="G21" s="8" t="s">
        <v>1</v>
      </c>
      <c r="H21" s="10" t="s">
        <v>1</v>
      </c>
      <c r="I21" s="9">
        <f>+C21-F21</f>
        <v>0</v>
      </c>
      <c r="J21" s="8" t="s">
        <v>1</v>
      </c>
    </row>
    <row r="22" spans="1:10" ht="15" customHeight="1" x14ac:dyDescent="0.15">
      <c r="A22" s="12" t="s">
        <v>38</v>
      </c>
      <c r="D22" s="13"/>
      <c r="G22" s="13"/>
      <c r="J22" s="13"/>
    </row>
    <row r="23" spans="1:10" ht="15" hidden="1" customHeight="1" x14ac:dyDescent="0.15">
      <c r="A23" s="12" t="s">
        <v>37</v>
      </c>
      <c r="D23" s="13"/>
      <c r="G23" s="13"/>
      <c r="I23" s="14">
        <f>+C23-F23</f>
        <v>0</v>
      </c>
      <c r="J23" s="13"/>
    </row>
    <row r="24" spans="1:10" ht="15" hidden="1" customHeight="1" x14ac:dyDescent="0.15">
      <c r="A24" s="12" t="s">
        <v>36</v>
      </c>
      <c r="D24" s="13"/>
      <c r="G24" s="13"/>
      <c r="I24" s="14">
        <f t="shared" ref="I24:I31" si="1">+C24-F24</f>
        <v>0</v>
      </c>
      <c r="J24" s="13"/>
    </row>
    <row r="25" spans="1:10" ht="15" hidden="1" customHeight="1" x14ac:dyDescent="0.15">
      <c r="A25" s="12" t="s">
        <v>35</v>
      </c>
      <c r="D25" s="13"/>
      <c r="G25" s="13"/>
      <c r="I25" s="14">
        <f t="shared" si="1"/>
        <v>0</v>
      </c>
      <c r="J25" s="13"/>
    </row>
    <row r="26" spans="1:10" ht="15" customHeight="1" x14ac:dyDescent="0.15">
      <c r="A26" s="12" t="s">
        <v>34</v>
      </c>
      <c r="C26" s="6">
        <v>149968</v>
      </c>
      <c r="D26" s="13"/>
      <c r="F26" s="6">
        <v>149968</v>
      </c>
      <c r="G26" s="13"/>
      <c r="I26" s="14">
        <f t="shared" si="1"/>
        <v>0</v>
      </c>
      <c r="J26" s="13"/>
    </row>
    <row r="27" spans="1:10" ht="15" customHeight="1" x14ac:dyDescent="0.15">
      <c r="A27" s="12" t="s">
        <v>33</v>
      </c>
      <c r="C27" s="6">
        <v>300000</v>
      </c>
      <c r="D27" s="13"/>
      <c r="F27" s="6">
        <v>300000</v>
      </c>
      <c r="G27" s="13"/>
      <c r="I27" s="14">
        <f t="shared" si="1"/>
        <v>0</v>
      </c>
      <c r="J27" s="13"/>
    </row>
    <row r="28" spans="1:10" ht="15" hidden="1" customHeight="1" x14ac:dyDescent="0.15">
      <c r="A28" s="12" t="s">
        <v>32</v>
      </c>
      <c r="D28" s="13"/>
      <c r="G28" s="13"/>
      <c r="I28" s="14">
        <f t="shared" si="1"/>
        <v>0</v>
      </c>
      <c r="J28" s="13"/>
    </row>
    <row r="29" spans="1:10" ht="15" customHeight="1" x14ac:dyDescent="0.15">
      <c r="A29" s="12" t="s">
        <v>31</v>
      </c>
      <c r="B29" s="10" t="s">
        <v>1</v>
      </c>
      <c r="C29" s="10">
        <f>SUM(C23:C28)</f>
        <v>449968</v>
      </c>
      <c r="D29" s="8" t="s">
        <v>1</v>
      </c>
      <c r="E29" s="10" t="s">
        <v>1</v>
      </c>
      <c r="F29" s="10">
        <v>449968</v>
      </c>
      <c r="G29" s="8" t="s">
        <v>1</v>
      </c>
      <c r="H29" s="10" t="s">
        <v>1</v>
      </c>
      <c r="I29" s="9">
        <f t="shared" si="1"/>
        <v>0</v>
      </c>
      <c r="J29" s="8" t="s">
        <v>1</v>
      </c>
    </row>
    <row r="30" spans="1:10" ht="15" customHeight="1" x14ac:dyDescent="0.15">
      <c r="A30" s="12" t="s">
        <v>30</v>
      </c>
      <c r="B30" s="10" t="s">
        <v>1</v>
      </c>
      <c r="C30" s="10">
        <f>+C21+C29</f>
        <v>21758857</v>
      </c>
      <c r="D30" s="8" t="s">
        <v>1</v>
      </c>
      <c r="E30" s="10" t="s">
        <v>1</v>
      </c>
      <c r="F30" s="10">
        <v>21758857</v>
      </c>
      <c r="G30" s="8" t="s">
        <v>1</v>
      </c>
      <c r="H30" s="10" t="s">
        <v>1</v>
      </c>
      <c r="I30" s="9">
        <f t="shared" si="1"/>
        <v>0</v>
      </c>
      <c r="J30" s="8" t="s">
        <v>1</v>
      </c>
    </row>
    <row r="31" spans="1:10" ht="15" customHeight="1" x14ac:dyDescent="0.15">
      <c r="A31" s="12" t="s">
        <v>29</v>
      </c>
      <c r="B31" s="10" t="s">
        <v>1</v>
      </c>
      <c r="C31" s="10">
        <f>+C16+C30</f>
        <v>45026530</v>
      </c>
      <c r="D31" s="8" t="s">
        <v>1</v>
      </c>
      <c r="E31" s="10" t="s">
        <v>1</v>
      </c>
      <c r="F31" s="10">
        <v>43426816</v>
      </c>
      <c r="G31" s="8" t="s">
        <v>1</v>
      </c>
      <c r="H31" s="10" t="s">
        <v>1</v>
      </c>
      <c r="I31" s="9">
        <f t="shared" si="1"/>
        <v>1599714</v>
      </c>
      <c r="J31" s="8" t="s">
        <v>1</v>
      </c>
    </row>
    <row r="32" spans="1:10" ht="15" customHeight="1" x14ac:dyDescent="0.15">
      <c r="A32" s="12" t="s">
        <v>28</v>
      </c>
      <c r="B32" s="6" t="s">
        <v>1</v>
      </c>
      <c r="D32" s="13" t="s">
        <v>1</v>
      </c>
      <c r="E32" s="6" t="s">
        <v>1</v>
      </c>
      <c r="F32" s="20"/>
      <c r="G32" s="13" t="s">
        <v>1</v>
      </c>
      <c r="H32" s="6" t="s">
        <v>1</v>
      </c>
      <c r="J32" s="13" t="s">
        <v>1</v>
      </c>
    </row>
    <row r="33" spans="1:10" ht="15" customHeight="1" x14ac:dyDescent="0.15">
      <c r="A33" s="12" t="s">
        <v>27</v>
      </c>
      <c r="D33" s="13"/>
      <c r="G33" s="13"/>
      <c r="J33" s="13"/>
    </row>
    <row r="34" spans="1:10" ht="15" customHeight="1" x14ac:dyDescent="0.15">
      <c r="A34" s="12"/>
      <c r="D34" s="13"/>
      <c r="G34" s="13"/>
      <c r="J34" s="13"/>
    </row>
    <row r="35" spans="1:10" ht="15" customHeight="1" x14ac:dyDescent="0.15">
      <c r="A35" s="12" t="s">
        <v>26</v>
      </c>
      <c r="C35" s="6">
        <v>10000</v>
      </c>
      <c r="D35" s="13"/>
      <c r="F35" s="6">
        <v>4554719</v>
      </c>
      <c r="G35" s="13"/>
      <c r="I35" s="14">
        <f>+C35-F35</f>
        <v>-4544719</v>
      </c>
      <c r="J35" s="13"/>
    </row>
    <row r="36" spans="1:10" ht="15" hidden="1" customHeight="1" x14ac:dyDescent="0.15">
      <c r="A36" s="12" t="s">
        <v>190</v>
      </c>
      <c r="D36" s="13"/>
      <c r="G36" s="13"/>
      <c r="I36" s="14">
        <f>+C36-F36</f>
        <v>0</v>
      </c>
      <c r="J36" s="13"/>
    </row>
    <row r="37" spans="1:10" ht="15" customHeight="1" x14ac:dyDescent="0.15">
      <c r="A37" s="12" t="s">
        <v>25</v>
      </c>
      <c r="C37" s="6">
        <v>259900</v>
      </c>
      <c r="D37" s="13"/>
      <c r="F37" s="6">
        <f>542200</f>
        <v>542200</v>
      </c>
      <c r="G37" s="13"/>
      <c r="I37" s="14">
        <f t="shared" ref="I37:I44" si="2">+C37-F37</f>
        <v>-282300</v>
      </c>
      <c r="J37" s="13"/>
    </row>
    <row r="38" spans="1:10" ht="15" hidden="1" customHeight="1" x14ac:dyDescent="0.15">
      <c r="A38" s="12" t="s">
        <v>24</v>
      </c>
      <c r="D38" s="13"/>
      <c r="G38" s="13"/>
      <c r="I38" s="14">
        <f t="shared" si="2"/>
        <v>0</v>
      </c>
      <c r="J38" s="13"/>
    </row>
    <row r="39" spans="1:10" ht="15" customHeight="1" x14ac:dyDescent="0.15">
      <c r="A39" s="12" t="s">
        <v>261</v>
      </c>
      <c r="C39" s="6">
        <v>40000</v>
      </c>
      <c r="D39" s="13"/>
      <c r="F39" s="6">
        <v>10000</v>
      </c>
      <c r="G39" s="13"/>
      <c r="I39" s="14">
        <f t="shared" si="2"/>
        <v>30000</v>
      </c>
      <c r="J39" s="13"/>
    </row>
    <row r="40" spans="1:10" ht="15" customHeight="1" x14ac:dyDescent="0.15">
      <c r="A40" s="12" t="s">
        <v>23</v>
      </c>
      <c r="C40" s="6">
        <v>740000</v>
      </c>
      <c r="D40" s="13"/>
      <c r="F40" s="6">
        <v>734000</v>
      </c>
      <c r="G40" s="13"/>
      <c r="I40" s="14">
        <f t="shared" si="2"/>
        <v>6000</v>
      </c>
      <c r="J40" s="13"/>
    </row>
    <row r="41" spans="1:10" ht="15" customHeight="1" x14ac:dyDescent="0.15">
      <c r="A41" s="12" t="s">
        <v>22</v>
      </c>
      <c r="C41" s="6">
        <v>13074</v>
      </c>
      <c r="D41" s="13"/>
      <c r="F41" s="6">
        <v>11370</v>
      </c>
      <c r="G41" s="13"/>
      <c r="I41" s="14">
        <f t="shared" si="2"/>
        <v>1704</v>
      </c>
      <c r="J41" s="13"/>
    </row>
    <row r="42" spans="1:10" ht="15" hidden="1" customHeight="1" x14ac:dyDescent="0.15">
      <c r="A42" s="12" t="s">
        <v>21</v>
      </c>
      <c r="D42" s="13"/>
      <c r="G42" s="13"/>
      <c r="I42" s="14">
        <f t="shared" si="2"/>
        <v>0</v>
      </c>
      <c r="J42" s="13"/>
    </row>
    <row r="43" spans="1:10" ht="15" customHeight="1" x14ac:dyDescent="0.15">
      <c r="A43" s="12" t="s">
        <v>283</v>
      </c>
      <c r="C43" s="6">
        <f>2583000-2578000</f>
        <v>5000</v>
      </c>
      <c r="D43" s="13"/>
      <c r="F43" s="6">
        <v>0</v>
      </c>
      <c r="G43" s="13"/>
      <c r="I43" s="14">
        <f t="shared" si="2"/>
        <v>5000</v>
      </c>
      <c r="J43" s="13"/>
    </row>
    <row r="44" spans="1:10" ht="15" customHeight="1" x14ac:dyDescent="0.15">
      <c r="A44" s="12" t="s">
        <v>20</v>
      </c>
      <c r="B44" s="10" t="s">
        <v>1</v>
      </c>
      <c r="C44" s="10">
        <f>SUM(C35:C43)</f>
        <v>1067974</v>
      </c>
      <c r="D44" s="8" t="s">
        <v>1</v>
      </c>
      <c r="E44" s="10" t="s">
        <v>1</v>
      </c>
      <c r="F44" s="10">
        <f>SUM(F35:F43)</f>
        <v>5852289</v>
      </c>
      <c r="G44" s="8" t="s">
        <v>1</v>
      </c>
      <c r="H44" s="10" t="s">
        <v>1</v>
      </c>
      <c r="I44" s="9">
        <f t="shared" si="2"/>
        <v>-4784315</v>
      </c>
      <c r="J44" s="8" t="s">
        <v>1</v>
      </c>
    </row>
    <row r="45" spans="1:10" ht="15" customHeight="1" x14ac:dyDescent="0.15">
      <c r="A45" s="12" t="s">
        <v>19</v>
      </c>
      <c r="D45" s="13"/>
      <c r="F45" s="20"/>
      <c r="G45" s="13"/>
      <c r="J45" s="13"/>
    </row>
    <row r="46" spans="1:10" ht="15" hidden="1" customHeight="1" x14ac:dyDescent="0.15">
      <c r="A46" s="12" t="s">
        <v>18</v>
      </c>
      <c r="D46" s="13"/>
      <c r="G46" s="13"/>
      <c r="I46" s="14"/>
      <c r="J46" s="13"/>
    </row>
    <row r="47" spans="1:10" ht="15" hidden="1" customHeight="1" x14ac:dyDescent="0.15">
      <c r="A47" s="12" t="s">
        <v>17</v>
      </c>
      <c r="D47" s="13"/>
      <c r="G47" s="13"/>
      <c r="I47" s="14"/>
      <c r="J47" s="13"/>
    </row>
    <row r="48" spans="1:10" ht="15" customHeight="1" x14ac:dyDescent="0.15">
      <c r="A48" s="12" t="s">
        <v>16</v>
      </c>
      <c r="B48" s="10" t="s">
        <v>1</v>
      </c>
      <c r="C48" s="10">
        <f>SUM(C46:C47)</f>
        <v>0</v>
      </c>
      <c r="D48" s="8" t="s">
        <v>1</v>
      </c>
      <c r="E48" s="10" t="s">
        <v>1</v>
      </c>
      <c r="F48" s="10">
        <v>0</v>
      </c>
      <c r="G48" s="8" t="s">
        <v>1</v>
      </c>
      <c r="H48" s="10" t="s">
        <v>1</v>
      </c>
      <c r="I48" s="9">
        <f>+C48-F48</f>
        <v>0</v>
      </c>
      <c r="J48" s="8" t="s">
        <v>1</v>
      </c>
    </row>
    <row r="49" spans="1:10" ht="15" customHeight="1" x14ac:dyDescent="0.15">
      <c r="A49" s="12" t="s">
        <v>15</v>
      </c>
      <c r="B49" s="10" t="s">
        <v>1</v>
      </c>
      <c r="C49" s="10">
        <f>SUM(C44,C48)</f>
        <v>1067974</v>
      </c>
      <c r="D49" s="8" t="s">
        <v>1</v>
      </c>
      <c r="E49" s="10" t="s">
        <v>1</v>
      </c>
      <c r="F49" s="10">
        <f>+F44+F48</f>
        <v>5852289</v>
      </c>
      <c r="G49" s="8" t="s">
        <v>1</v>
      </c>
      <c r="H49" s="10" t="s">
        <v>1</v>
      </c>
      <c r="I49" s="9">
        <f>+C49-F49</f>
        <v>-4784315</v>
      </c>
      <c r="J49" s="8" t="s">
        <v>1</v>
      </c>
    </row>
    <row r="50" spans="1:10" ht="15" customHeight="1" x14ac:dyDescent="0.15">
      <c r="A50" s="12" t="s">
        <v>14</v>
      </c>
      <c r="B50" s="6" t="s">
        <v>1</v>
      </c>
      <c r="D50" s="13" t="s">
        <v>1</v>
      </c>
      <c r="E50" s="6" t="s">
        <v>1</v>
      </c>
      <c r="F50" s="20"/>
      <c r="G50" s="13" t="s">
        <v>1</v>
      </c>
      <c r="H50" s="6" t="s">
        <v>1</v>
      </c>
      <c r="J50" s="13" t="s">
        <v>1</v>
      </c>
    </row>
    <row r="51" spans="1:10" ht="15" customHeight="1" x14ac:dyDescent="0.15">
      <c r="A51" s="12" t="s">
        <v>13</v>
      </c>
      <c r="B51" s="15"/>
      <c r="D51" s="13"/>
      <c r="F51" s="20"/>
      <c r="G51" s="13"/>
      <c r="J51" s="13"/>
    </row>
    <row r="52" spans="1:10" ht="15" customHeight="1" x14ac:dyDescent="0.15">
      <c r="A52" s="12" t="s">
        <v>12</v>
      </c>
      <c r="B52" s="19" t="s">
        <v>1</v>
      </c>
      <c r="C52" s="18">
        <v>0</v>
      </c>
      <c r="D52" s="16" t="s">
        <v>1</v>
      </c>
      <c r="E52" s="18" t="s">
        <v>1</v>
      </c>
      <c r="F52" s="18">
        <v>0</v>
      </c>
      <c r="G52" s="16" t="s">
        <v>1</v>
      </c>
      <c r="H52" s="18" t="s">
        <v>1</v>
      </c>
      <c r="I52" s="17">
        <v>0</v>
      </c>
      <c r="J52" s="16" t="s">
        <v>1</v>
      </c>
    </row>
    <row r="53" spans="1:10" ht="15" customHeight="1" x14ac:dyDescent="0.15">
      <c r="A53" s="12" t="s">
        <v>9</v>
      </c>
      <c r="B53" s="15" t="s">
        <v>7</v>
      </c>
      <c r="C53" s="6">
        <v>0</v>
      </c>
      <c r="D53" s="13" t="s">
        <v>6</v>
      </c>
      <c r="E53" s="6" t="s">
        <v>5</v>
      </c>
      <c r="F53" s="6">
        <v>0</v>
      </c>
      <c r="G53" s="13" t="s">
        <v>4</v>
      </c>
      <c r="H53" s="6" t="s">
        <v>5</v>
      </c>
      <c r="I53" s="14">
        <v>0</v>
      </c>
      <c r="J53" s="13" t="s">
        <v>4</v>
      </c>
    </row>
    <row r="54" spans="1:10" ht="15" customHeight="1" x14ac:dyDescent="0.15">
      <c r="A54" s="12" t="s">
        <v>8</v>
      </c>
      <c r="B54" s="24" t="s">
        <v>7</v>
      </c>
      <c r="C54" s="23">
        <v>0</v>
      </c>
      <c r="D54" s="21" t="s">
        <v>6</v>
      </c>
      <c r="E54" s="23" t="s">
        <v>5</v>
      </c>
      <c r="F54" s="23">
        <v>0</v>
      </c>
      <c r="G54" s="21" t="s">
        <v>4</v>
      </c>
      <c r="H54" s="23" t="s">
        <v>5</v>
      </c>
      <c r="I54" s="22">
        <v>0</v>
      </c>
      <c r="J54" s="21" t="s">
        <v>4</v>
      </c>
    </row>
    <row r="55" spans="1:10" ht="15" customHeight="1" x14ac:dyDescent="0.15">
      <c r="A55" s="12" t="s">
        <v>11</v>
      </c>
      <c r="B55" s="15"/>
      <c r="D55" s="13"/>
      <c r="F55" s="20"/>
      <c r="G55" s="13"/>
      <c r="J55" s="13"/>
    </row>
    <row r="56" spans="1:10" ht="15" customHeight="1" x14ac:dyDescent="0.15">
      <c r="A56" s="12" t="s">
        <v>10</v>
      </c>
      <c r="B56" s="19"/>
      <c r="C56" s="18">
        <f>+C31-C49</f>
        <v>43958556</v>
      </c>
      <c r="D56" s="16"/>
      <c r="E56" s="18"/>
      <c r="F56" s="18">
        <f>+F31-F49</f>
        <v>37574527</v>
      </c>
      <c r="G56" s="16"/>
      <c r="H56" s="18"/>
      <c r="I56" s="17">
        <f>+C56-F56</f>
        <v>6384029</v>
      </c>
      <c r="J56" s="16"/>
    </row>
    <row r="57" spans="1:10" ht="15" customHeight="1" x14ac:dyDescent="0.15">
      <c r="A57" s="12" t="s">
        <v>9</v>
      </c>
      <c r="B57" s="15" t="s">
        <v>7</v>
      </c>
      <c r="C57" s="6">
        <v>21308889</v>
      </c>
      <c r="D57" s="13" t="s">
        <v>6</v>
      </c>
      <c r="E57" s="6" t="s">
        <v>5</v>
      </c>
      <c r="F57" s="6">
        <v>21308889</v>
      </c>
      <c r="G57" s="13" t="s">
        <v>4</v>
      </c>
      <c r="H57" s="6" t="s">
        <v>5</v>
      </c>
      <c r="I57" s="14">
        <f>+C57-F57</f>
        <v>0</v>
      </c>
      <c r="J57" s="13" t="s">
        <v>4</v>
      </c>
    </row>
    <row r="58" spans="1:10" ht="15" customHeight="1" x14ac:dyDescent="0.15">
      <c r="A58" s="12" t="s">
        <v>8</v>
      </c>
      <c r="B58" s="6" t="s">
        <v>7</v>
      </c>
      <c r="C58" s="6">
        <v>0</v>
      </c>
      <c r="D58" s="13" t="s">
        <v>6</v>
      </c>
      <c r="E58" s="6" t="s">
        <v>5</v>
      </c>
      <c r="F58" s="6">
        <v>0</v>
      </c>
      <c r="G58" s="13" t="s">
        <v>4</v>
      </c>
      <c r="H58" s="6" t="s">
        <v>5</v>
      </c>
      <c r="I58" s="14">
        <f>+C58-F58</f>
        <v>0</v>
      </c>
      <c r="J58" s="13" t="s">
        <v>4</v>
      </c>
    </row>
    <row r="59" spans="1:10" ht="15" customHeight="1" x14ac:dyDescent="0.15">
      <c r="A59" s="12" t="s">
        <v>3</v>
      </c>
      <c r="B59" s="10" t="s">
        <v>1</v>
      </c>
      <c r="C59" s="10">
        <f>C56</f>
        <v>43958556</v>
      </c>
      <c r="D59" s="8" t="s">
        <v>1</v>
      </c>
      <c r="E59" s="10" t="s">
        <v>1</v>
      </c>
      <c r="F59" s="10">
        <v>37574527</v>
      </c>
      <c r="G59" s="8" t="s">
        <v>1</v>
      </c>
      <c r="H59" s="10" t="s">
        <v>1</v>
      </c>
      <c r="I59" s="9">
        <f>+C59-F59</f>
        <v>6384029</v>
      </c>
      <c r="J59" s="8" t="s">
        <v>1</v>
      </c>
    </row>
    <row r="60" spans="1:10" ht="15" customHeight="1" x14ac:dyDescent="0.15">
      <c r="A60" s="11" t="s">
        <v>2</v>
      </c>
      <c r="B60" s="10" t="s">
        <v>1</v>
      </c>
      <c r="C60" s="10">
        <f>C49+C59</f>
        <v>45026530</v>
      </c>
      <c r="D60" s="8" t="s">
        <v>1</v>
      </c>
      <c r="E60" s="10" t="s">
        <v>1</v>
      </c>
      <c r="F60" s="10">
        <v>43426816</v>
      </c>
      <c r="G60" s="8" t="s">
        <v>1</v>
      </c>
      <c r="H60" s="10" t="s">
        <v>1</v>
      </c>
      <c r="I60" s="9">
        <f>+C60-F60</f>
        <v>1599714</v>
      </c>
      <c r="J60" s="8" t="s">
        <v>1</v>
      </c>
    </row>
    <row r="61" spans="1:10" ht="12.75" customHeight="1" x14ac:dyDescent="0.15"/>
  </sheetData>
  <mergeCells count="2">
    <mergeCell ref="A1:J1"/>
    <mergeCell ref="A3:J3"/>
  </mergeCells>
  <phoneticPr fontId="7"/>
  <pageMargins left="0.43307086614173229" right="0.39370078740157483" top="1.1417322834645669" bottom="0.31496062992125984" header="0.27559055118110237" footer="0.19685039370078741"/>
  <pageSetup paperSize="9" orientation="portrait" r:id="rId1"/>
  <headerFooter alignWithMargins="0">
    <oddHeader xml:space="preserve">&amp;C&amp;"ＭＳ Ｐ明朝,太字"&amp;16&amp;U貸借対照表&amp;"ＭＳ Ｐゴシック,太字"&amp;11&amp;U
&amp;"ＭＳ Ｐゴシック,標準"
&amp;"ＭＳ Ｐ明朝,標準"平成27年3月31日現在
&amp;R
&amp;"ＭＳ Ｐ明朝,標準"（単位：円）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Normal="100" workbookViewId="0">
      <pane xSplit="1" ySplit="1" topLeftCell="B30" activePane="bottomRight" state="frozen"/>
      <selection pane="topRight" activeCell="B1" sqref="B1"/>
      <selection pane="bottomLeft" activeCell="A2" sqref="A2"/>
      <selection pane="bottomRight" activeCell="B34" sqref="B34"/>
    </sheetView>
  </sheetViews>
  <sheetFormatPr defaultColWidth="9" defaultRowHeight="11.25" outlineLevelRow="1" x14ac:dyDescent="0.15"/>
  <cols>
    <col min="1" max="1" width="30.125" style="34" customWidth="1"/>
    <col min="2" max="4" width="13.625" style="33" customWidth="1"/>
    <col min="5" max="5" width="12" style="33" customWidth="1"/>
    <col min="6" max="6" width="13.625" style="33" customWidth="1"/>
    <col min="7" max="16384" width="9" style="32"/>
  </cols>
  <sheetData>
    <row r="1" spans="1:6" s="44" customFormat="1" ht="16.5" customHeight="1" x14ac:dyDescent="0.15">
      <c r="A1" s="46" t="s">
        <v>90</v>
      </c>
      <c r="B1" s="45" t="s">
        <v>234</v>
      </c>
      <c r="C1" s="45" t="s">
        <v>233</v>
      </c>
      <c r="D1" s="45" t="s">
        <v>88</v>
      </c>
      <c r="E1" s="45" t="s">
        <v>87</v>
      </c>
      <c r="F1" s="45" t="s">
        <v>86</v>
      </c>
    </row>
    <row r="2" spans="1:6" s="35" customFormat="1" ht="12" customHeight="1" x14ac:dyDescent="0.15">
      <c r="A2" s="43" t="s">
        <v>49</v>
      </c>
      <c r="B2" s="41"/>
      <c r="C2" s="41"/>
      <c r="D2" s="41"/>
      <c r="E2" s="41"/>
      <c r="F2" s="41"/>
    </row>
    <row r="3" spans="1:6" s="35" customFormat="1" ht="12" customHeight="1" x14ac:dyDescent="0.15">
      <c r="A3" s="39" t="s">
        <v>85</v>
      </c>
      <c r="B3" s="41"/>
      <c r="C3" s="41"/>
      <c r="D3" s="41"/>
      <c r="E3" s="41"/>
      <c r="F3" s="41"/>
    </row>
    <row r="4" spans="1:6" s="35" customFormat="1" ht="12" customHeight="1" x14ac:dyDescent="0.15">
      <c r="A4" s="39" t="s">
        <v>84</v>
      </c>
      <c r="B4" s="41"/>
      <c r="C4" s="41"/>
      <c r="D4" s="41"/>
      <c r="E4" s="41">
        <v>0</v>
      </c>
      <c r="F4" s="41">
        <f t="shared" ref="F4:F13" si="0">SUM(B4:E4)</f>
        <v>0</v>
      </c>
    </row>
    <row r="5" spans="1:6" s="35" customFormat="1" ht="12" customHeight="1" x14ac:dyDescent="0.15">
      <c r="A5" s="39" t="s">
        <v>46</v>
      </c>
      <c r="B5" s="41"/>
      <c r="C5" s="41"/>
      <c r="D5" s="41"/>
      <c r="E5" s="41">
        <v>0</v>
      </c>
      <c r="F5" s="41">
        <f t="shared" si="0"/>
        <v>0</v>
      </c>
    </row>
    <row r="6" spans="1:6" s="35" customFormat="1" ht="12" customHeight="1" x14ac:dyDescent="0.15">
      <c r="A6" s="39" t="s">
        <v>83</v>
      </c>
      <c r="B6" s="41"/>
      <c r="C6" s="41"/>
      <c r="D6" s="41"/>
      <c r="E6" s="41">
        <v>0</v>
      </c>
      <c r="F6" s="41">
        <f t="shared" si="0"/>
        <v>0</v>
      </c>
    </row>
    <row r="7" spans="1:6" s="35" customFormat="1" ht="12" customHeight="1" x14ac:dyDescent="0.15">
      <c r="A7" s="39" t="s">
        <v>44</v>
      </c>
      <c r="B7" s="41"/>
      <c r="C7" s="41"/>
      <c r="D7" s="41"/>
      <c r="E7" s="41">
        <v>0</v>
      </c>
      <c r="F7" s="41">
        <f t="shared" si="0"/>
        <v>0</v>
      </c>
    </row>
    <row r="8" spans="1:6" s="35" customFormat="1" ht="12" customHeight="1" x14ac:dyDescent="0.15">
      <c r="A8" s="39" t="s">
        <v>43</v>
      </c>
      <c r="B8" s="41"/>
      <c r="C8" s="41"/>
      <c r="D8" s="41"/>
      <c r="E8" s="41">
        <v>0</v>
      </c>
      <c r="F8" s="41">
        <f t="shared" si="0"/>
        <v>0</v>
      </c>
    </row>
    <row r="9" spans="1:6" s="35" customFormat="1" ht="12" customHeight="1" outlineLevel="1" x14ac:dyDescent="0.15">
      <c r="A9" s="39" t="s">
        <v>82</v>
      </c>
      <c r="B9" s="41"/>
      <c r="C9" s="41"/>
      <c r="D9" s="41"/>
      <c r="E9" s="41">
        <v>0</v>
      </c>
      <c r="F9" s="41">
        <f t="shared" si="0"/>
        <v>0</v>
      </c>
    </row>
    <row r="10" spans="1:6" s="35" customFormat="1" ht="12" customHeight="1" outlineLevel="1" x14ac:dyDescent="0.15">
      <c r="A10" s="39" t="s">
        <v>235</v>
      </c>
      <c r="B10" s="41"/>
      <c r="C10" s="41"/>
      <c r="D10" s="41"/>
      <c r="E10" s="41">
        <v>0</v>
      </c>
      <c r="F10" s="41">
        <f t="shared" si="0"/>
        <v>0</v>
      </c>
    </row>
    <row r="11" spans="1:6" s="35" customFormat="1" ht="12" customHeight="1" outlineLevel="1" x14ac:dyDescent="0.15">
      <c r="A11" s="39" t="s">
        <v>69</v>
      </c>
      <c r="B11" s="41"/>
      <c r="C11" s="41"/>
      <c r="D11" s="41"/>
      <c r="E11" s="41">
        <v>0</v>
      </c>
      <c r="F11" s="41">
        <f t="shared" si="0"/>
        <v>0</v>
      </c>
    </row>
    <row r="12" spans="1:6" s="35" customFormat="1" ht="12" customHeight="1" outlineLevel="1" x14ac:dyDescent="0.15">
      <c r="A12" s="39" t="s">
        <v>68</v>
      </c>
      <c r="B12" s="41"/>
      <c r="C12" s="41"/>
      <c r="D12" s="41"/>
      <c r="E12" s="41">
        <v>0</v>
      </c>
      <c r="F12" s="41">
        <f t="shared" si="0"/>
        <v>0</v>
      </c>
    </row>
    <row r="13" spans="1:6" s="35" customFormat="1" ht="12" customHeight="1" x14ac:dyDescent="0.15">
      <c r="A13" s="39" t="s">
        <v>81</v>
      </c>
      <c r="B13" s="36">
        <f>SUM(B4:B12)</f>
        <v>0</v>
      </c>
      <c r="C13" s="36">
        <f>SUM(C4:C12)</f>
        <v>0</v>
      </c>
      <c r="D13" s="36">
        <f>SUM(D4:D12)</f>
        <v>0</v>
      </c>
      <c r="E13" s="36">
        <f>SUM(E4:E12)</f>
        <v>0</v>
      </c>
      <c r="F13" s="36">
        <f t="shared" si="0"/>
        <v>0</v>
      </c>
    </row>
    <row r="14" spans="1:6" s="35" customFormat="1" ht="12" customHeight="1" x14ac:dyDescent="0.15">
      <c r="A14" s="39" t="s">
        <v>80</v>
      </c>
      <c r="B14" s="41"/>
      <c r="C14" s="41"/>
      <c r="D14" s="41"/>
      <c r="E14" s="41"/>
      <c r="F14" s="41"/>
    </row>
    <row r="15" spans="1:6" s="35" customFormat="1" ht="12" customHeight="1" x14ac:dyDescent="0.15">
      <c r="A15" s="39" t="s">
        <v>201</v>
      </c>
      <c r="B15" s="41"/>
      <c r="C15" s="41"/>
      <c r="D15" s="41"/>
      <c r="E15" s="41"/>
      <c r="F15" s="41"/>
    </row>
    <row r="16" spans="1:6" s="35" customFormat="1" ht="12" customHeight="1" x14ac:dyDescent="0.15">
      <c r="A16" s="39" t="s">
        <v>202</v>
      </c>
      <c r="B16" s="41">
        <v>0</v>
      </c>
      <c r="C16" s="41">
        <v>0</v>
      </c>
      <c r="D16" s="41">
        <v>0</v>
      </c>
      <c r="E16" s="41">
        <v>0</v>
      </c>
      <c r="F16" s="41">
        <f>SUM(B16:E16)</f>
        <v>0</v>
      </c>
    </row>
    <row r="17" spans="1:6" s="35" customFormat="1" ht="12" customHeight="1" x14ac:dyDescent="0.15">
      <c r="A17" s="39" t="s">
        <v>203</v>
      </c>
      <c r="B17" s="36">
        <f>SUM(B16:B16)</f>
        <v>0</v>
      </c>
      <c r="C17" s="36">
        <f>SUM(C16:C16)</f>
        <v>0</v>
      </c>
      <c r="D17" s="36">
        <f>SUM(D16:D16)</f>
        <v>0</v>
      </c>
      <c r="E17" s="36">
        <f>SUM(E16:E16)</f>
        <v>0</v>
      </c>
      <c r="F17" s="36">
        <f>SUM(B17:E17)</f>
        <v>0</v>
      </c>
    </row>
    <row r="18" spans="1:6" s="35" customFormat="1" ht="12" customHeight="1" x14ac:dyDescent="0.15">
      <c r="A18" s="39" t="s">
        <v>79</v>
      </c>
      <c r="B18" s="41"/>
      <c r="C18" s="41"/>
      <c r="D18" s="41"/>
      <c r="E18" s="41"/>
      <c r="F18" s="41"/>
    </row>
    <row r="19" spans="1:6" s="35" customFormat="1" ht="12" customHeight="1" x14ac:dyDescent="0.15">
      <c r="A19" s="39" t="s">
        <v>37</v>
      </c>
      <c r="B19" s="41"/>
      <c r="C19" s="41"/>
      <c r="D19" s="41"/>
      <c r="E19" s="41">
        <v>0</v>
      </c>
      <c r="F19" s="41">
        <f t="shared" ref="F19:F29" si="1">SUM(B19:E19)</f>
        <v>0</v>
      </c>
    </row>
    <row r="20" spans="1:6" s="35" customFormat="1" ht="12" customHeight="1" x14ac:dyDescent="0.15">
      <c r="A20" s="39" t="s">
        <v>78</v>
      </c>
      <c r="B20" s="41"/>
      <c r="C20" s="41"/>
      <c r="D20" s="41"/>
      <c r="E20" s="41">
        <v>0</v>
      </c>
      <c r="F20" s="41">
        <f t="shared" si="1"/>
        <v>0</v>
      </c>
    </row>
    <row r="21" spans="1:6" s="35" customFormat="1" ht="12" customHeight="1" x14ac:dyDescent="0.15">
      <c r="A21" s="39" t="s">
        <v>35</v>
      </c>
      <c r="B21" s="41"/>
      <c r="C21" s="41"/>
      <c r="D21" s="41"/>
      <c r="E21" s="41">
        <v>0</v>
      </c>
      <c r="F21" s="41">
        <f t="shared" si="1"/>
        <v>0</v>
      </c>
    </row>
    <row r="22" spans="1:6" s="35" customFormat="1" ht="12" customHeight="1" x14ac:dyDescent="0.15">
      <c r="A22" s="39" t="s">
        <v>77</v>
      </c>
      <c r="B22" s="41"/>
      <c r="C22" s="41"/>
      <c r="D22" s="41"/>
      <c r="E22" s="41">
        <v>0</v>
      </c>
      <c r="F22" s="41">
        <f t="shared" si="1"/>
        <v>0</v>
      </c>
    </row>
    <row r="23" spans="1:6" s="35" customFormat="1" ht="12" customHeight="1" x14ac:dyDescent="0.15">
      <c r="A23" s="39" t="s">
        <v>76</v>
      </c>
      <c r="B23" s="41"/>
      <c r="C23" s="41"/>
      <c r="D23" s="41"/>
      <c r="E23" s="41">
        <v>0</v>
      </c>
      <c r="F23" s="41">
        <f t="shared" si="1"/>
        <v>0</v>
      </c>
    </row>
    <row r="24" spans="1:6" s="35" customFormat="1" ht="12" customHeight="1" x14ac:dyDescent="0.15">
      <c r="A24" s="39" t="s">
        <v>191</v>
      </c>
      <c r="B24" s="41"/>
      <c r="C24" s="41"/>
      <c r="D24" s="41"/>
      <c r="E24" s="41">
        <v>0</v>
      </c>
      <c r="F24" s="41">
        <f t="shared" si="1"/>
        <v>0</v>
      </c>
    </row>
    <row r="25" spans="1:6" s="35" customFormat="1" ht="12" customHeight="1" x14ac:dyDescent="0.15">
      <c r="A25" s="39" t="s">
        <v>192</v>
      </c>
      <c r="B25" s="41"/>
      <c r="C25" s="41"/>
      <c r="D25" s="41"/>
      <c r="E25" s="41">
        <v>0</v>
      </c>
      <c r="F25" s="41">
        <f t="shared" si="1"/>
        <v>0</v>
      </c>
    </row>
    <row r="26" spans="1:6" s="35" customFormat="1" ht="12" customHeight="1" x14ac:dyDescent="0.15">
      <c r="A26" s="39" t="s">
        <v>193</v>
      </c>
      <c r="B26" s="41"/>
      <c r="C26" s="41"/>
      <c r="D26" s="41"/>
      <c r="E26" s="41">
        <v>0</v>
      </c>
      <c r="F26" s="41">
        <f t="shared" si="1"/>
        <v>0</v>
      </c>
    </row>
    <row r="27" spans="1:6" s="35" customFormat="1" ht="12" customHeight="1" x14ac:dyDescent="0.15">
      <c r="A27" s="39" t="s">
        <v>75</v>
      </c>
      <c r="B27" s="38">
        <f>SUM(B19:B26)</f>
        <v>0</v>
      </c>
      <c r="C27" s="38">
        <f>SUM(C19:C26)</f>
        <v>0</v>
      </c>
      <c r="D27" s="38">
        <f>SUM(D19:D26)</f>
        <v>0</v>
      </c>
      <c r="E27" s="38">
        <f>SUM(E19:E26)</f>
        <v>0</v>
      </c>
      <c r="F27" s="38">
        <f t="shared" si="1"/>
        <v>0</v>
      </c>
    </row>
    <row r="28" spans="1:6" s="35" customFormat="1" ht="12" customHeight="1" x14ac:dyDescent="0.15">
      <c r="A28" s="39" t="s">
        <v>74</v>
      </c>
      <c r="B28" s="38">
        <f>B17+B27</f>
        <v>0</v>
      </c>
      <c r="C28" s="38">
        <f>C17+C27</f>
        <v>0</v>
      </c>
      <c r="D28" s="38">
        <f>D17+D27</f>
        <v>0</v>
      </c>
      <c r="E28" s="38">
        <f>E17+E27</f>
        <v>0</v>
      </c>
      <c r="F28" s="38">
        <f t="shared" si="1"/>
        <v>0</v>
      </c>
    </row>
    <row r="29" spans="1:6" s="35" customFormat="1" ht="12" customHeight="1" x14ac:dyDescent="0.15">
      <c r="A29" s="39" t="s">
        <v>73</v>
      </c>
      <c r="B29" s="36">
        <f>B13+B28</f>
        <v>0</v>
      </c>
      <c r="C29" s="36">
        <f>C13+C28</f>
        <v>0</v>
      </c>
      <c r="D29" s="36">
        <f>D13+D28</f>
        <v>0</v>
      </c>
      <c r="E29" s="36">
        <f>E13+E28</f>
        <v>0</v>
      </c>
      <c r="F29" s="36">
        <f t="shared" si="1"/>
        <v>0</v>
      </c>
    </row>
    <row r="30" spans="1:6" s="35" customFormat="1" ht="12" customHeight="1" x14ac:dyDescent="0.15">
      <c r="A30" s="39" t="s">
        <v>28</v>
      </c>
      <c r="B30" s="41"/>
      <c r="C30" s="41"/>
      <c r="D30" s="41"/>
      <c r="E30" s="41"/>
      <c r="F30" s="41"/>
    </row>
    <row r="31" spans="1:6" s="35" customFormat="1" ht="12" customHeight="1" x14ac:dyDescent="0.15">
      <c r="A31" s="39" t="s">
        <v>72</v>
      </c>
      <c r="B31" s="41"/>
      <c r="C31" s="41"/>
      <c r="D31" s="41"/>
      <c r="E31" s="41"/>
      <c r="F31" s="41"/>
    </row>
    <row r="32" spans="1:6" s="35" customFormat="1" ht="12" customHeight="1" x14ac:dyDescent="0.15">
      <c r="A32" s="39" t="s">
        <v>71</v>
      </c>
      <c r="B32" s="41"/>
      <c r="C32" s="41"/>
      <c r="D32" s="41"/>
      <c r="E32" s="41">
        <v>0</v>
      </c>
      <c r="F32" s="41">
        <f t="shared" ref="F32:F42" si="2">SUM(B32:E32)</f>
        <v>0</v>
      </c>
    </row>
    <row r="33" spans="1:6" s="35" customFormat="1" ht="12" customHeight="1" x14ac:dyDescent="0.15">
      <c r="A33" s="39" t="s">
        <v>190</v>
      </c>
      <c r="B33" s="41"/>
      <c r="C33" s="41"/>
      <c r="D33" s="41"/>
      <c r="E33" s="41">
        <v>0</v>
      </c>
      <c r="F33" s="41">
        <f t="shared" si="2"/>
        <v>0</v>
      </c>
    </row>
    <row r="34" spans="1:6" s="35" customFormat="1" ht="12" customHeight="1" x14ac:dyDescent="0.15">
      <c r="A34" s="39" t="s">
        <v>25</v>
      </c>
      <c r="B34" s="41"/>
      <c r="C34" s="41"/>
      <c r="D34" s="41"/>
      <c r="E34" s="41">
        <v>0</v>
      </c>
      <c r="F34" s="41">
        <f t="shared" si="2"/>
        <v>0</v>
      </c>
    </row>
    <row r="35" spans="1:6" s="35" customFormat="1" ht="12" customHeight="1" x14ac:dyDescent="0.15">
      <c r="A35" s="39" t="s">
        <v>24</v>
      </c>
      <c r="B35" s="41"/>
      <c r="C35" s="41"/>
      <c r="D35" s="41"/>
      <c r="E35" s="41">
        <v>0</v>
      </c>
      <c r="F35" s="41">
        <f t="shared" si="2"/>
        <v>0</v>
      </c>
    </row>
    <row r="36" spans="1:6" s="35" customFormat="1" ht="12" customHeight="1" x14ac:dyDescent="0.15">
      <c r="A36" s="39" t="s">
        <v>23</v>
      </c>
      <c r="B36" s="41"/>
      <c r="C36" s="41"/>
      <c r="D36" s="41"/>
      <c r="E36" s="41">
        <v>0</v>
      </c>
      <c r="F36" s="41">
        <f t="shared" si="2"/>
        <v>0</v>
      </c>
    </row>
    <row r="37" spans="1:6" s="35" customFormat="1" ht="12" customHeight="1" x14ac:dyDescent="0.15">
      <c r="A37" s="39" t="s">
        <v>70</v>
      </c>
      <c r="B37" s="41"/>
      <c r="C37" s="41"/>
      <c r="D37" s="41"/>
      <c r="E37" s="41">
        <v>0</v>
      </c>
      <c r="F37" s="41">
        <f t="shared" si="2"/>
        <v>0</v>
      </c>
    </row>
    <row r="38" spans="1:6" s="35" customFormat="1" ht="12" customHeight="1" x14ac:dyDescent="0.15">
      <c r="A38" s="39" t="s">
        <v>21</v>
      </c>
      <c r="B38" s="41"/>
      <c r="C38" s="41"/>
      <c r="D38" s="41"/>
      <c r="E38" s="41">
        <v>0</v>
      </c>
      <c r="F38" s="41">
        <f t="shared" si="2"/>
        <v>0</v>
      </c>
    </row>
    <row r="39" spans="1:6" s="35" customFormat="1" ht="12" customHeight="1" outlineLevel="1" x14ac:dyDescent="0.15">
      <c r="A39" s="39" t="s">
        <v>235</v>
      </c>
      <c r="B39" s="41"/>
      <c r="C39" s="41"/>
      <c r="D39" s="41"/>
      <c r="E39" s="41">
        <v>0</v>
      </c>
      <c r="F39" s="41">
        <f t="shared" si="2"/>
        <v>0</v>
      </c>
    </row>
    <row r="40" spans="1:6" s="35" customFormat="1" ht="12" customHeight="1" outlineLevel="1" x14ac:dyDescent="0.15">
      <c r="A40" s="39" t="s">
        <v>69</v>
      </c>
      <c r="B40" s="41"/>
      <c r="C40" s="41"/>
      <c r="D40" s="41"/>
      <c r="E40" s="41">
        <v>0</v>
      </c>
      <c r="F40" s="41">
        <f t="shared" si="2"/>
        <v>0</v>
      </c>
    </row>
    <row r="41" spans="1:6" s="35" customFormat="1" ht="12" customHeight="1" outlineLevel="1" x14ac:dyDescent="0.15">
      <c r="A41" s="39" t="s">
        <v>68</v>
      </c>
      <c r="B41" s="41"/>
      <c r="C41" s="41"/>
      <c r="D41" s="41"/>
      <c r="E41" s="41">
        <v>0</v>
      </c>
      <c r="F41" s="41">
        <f t="shared" si="2"/>
        <v>0</v>
      </c>
    </row>
    <row r="42" spans="1:6" s="35" customFormat="1" ht="12" customHeight="1" x14ac:dyDescent="0.15">
      <c r="A42" s="39" t="s">
        <v>67</v>
      </c>
      <c r="B42" s="36">
        <f>SUM(B32:B41)</f>
        <v>0</v>
      </c>
      <c r="C42" s="36">
        <f>SUM(C32:C41)</f>
        <v>0</v>
      </c>
      <c r="D42" s="36">
        <f>SUM(D32:D41)</f>
        <v>0</v>
      </c>
      <c r="E42" s="36">
        <f>SUM(E32:E41)</f>
        <v>0</v>
      </c>
      <c r="F42" s="36">
        <f t="shared" si="2"/>
        <v>0</v>
      </c>
    </row>
    <row r="43" spans="1:6" s="35" customFormat="1" ht="12" customHeight="1" x14ac:dyDescent="0.15">
      <c r="A43" s="39" t="s">
        <v>66</v>
      </c>
      <c r="B43" s="41"/>
      <c r="C43" s="41"/>
      <c r="D43" s="41"/>
      <c r="E43" s="41"/>
      <c r="F43" s="41"/>
    </row>
    <row r="44" spans="1:6" s="35" customFormat="1" ht="12" customHeight="1" x14ac:dyDescent="0.15">
      <c r="A44" s="39" t="s">
        <v>65</v>
      </c>
      <c r="B44" s="41"/>
      <c r="C44" s="41"/>
      <c r="D44" s="41"/>
      <c r="E44" s="41">
        <v>0</v>
      </c>
      <c r="F44" s="41">
        <f t="shared" ref="F44:F50" si="3">SUM(B44:E44)</f>
        <v>0</v>
      </c>
    </row>
    <row r="45" spans="1:6" s="35" customFormat="1" ht="12" customHeight="1" x14ac:dyDescent="0.15">
      <c r="A45" s="39" t="s">
        <v>64</v>
      </c>
      <c r="B45" s="41"/>
      <c r="C45" s="41"/>
      <c r="D45" s="41"/>
      <c r="E45" s="41">
        <v>0</v>
      </c>
      <c r="F45" s="41">
        <f t="shared" si="3"/>
        <v>0</v>
      </c>
    </row>
    <row r="46" spans="1:6" s="35" customFormat="1" ht="12" customHeight="1" x14ac:dyDescent="0.15">
      <c r="A46" s="39" t="s">
        <v>236</v>
      </c>
      <c r="B46" s="41"/>
      <c r="C46" s="41"/>
      <c r="D46" s="41"/>
      <c r="E46" s="41">
        <v>0</v>
      </c>
      <c r="F46" s="41">
        <f t="shared" si="3"/>
        <v>0</v>
      </c>
    </row>
    <row r="47" spans="1:6" s="35" customFormat="1" ht="12" customHeight="1" x14ac:dyDescent="0.15">
      <c r="A47" s="39" t="s">
        <v>237</v>
      </c>
      <c r="B47" s="41"/>
      <c r="C47" s="41"/>
      <c r="D47" s="41"/>
      <c r="E47" s="41">
        <v>0</v>
      </c>
      <c r="F47" s="41">
        <f t="shared" si="3"/>
        <v>0</v>
      </c>
    </row>
    <row r="48" spans="1:6" s="35" customFormat="1" ht="12" customHeight="1" x14ac:dyDescent="0.15">
      <c r="A48" s="39" t="s">
        <v>194</v>
      </c>
      <c r="B48" s="41"/>
      <c r="C48" s="41"/>
      <c r="D48" s="41"/>
      <c r="E48" s="41">
        <v>0</v>
      </c>
      <c r="F48" s="41">
        <f t="shared" si="3"/>
        <v>0</v>
      </c>
    </row>
    <row r="49" spans="1:6" s="35" customFormat="1" ht="12" customHeight="1" x14ac:dyDescent="0.15">
      <c r="A49" s="39" t="s">
        <v>63</v>
      </c>
      <c r="B49" s="38">
        <f>SUM(B44:B48)</f>
        <v>0</v>
      </c>
      <c r="C49" s="38">
        <f>SUM(C44:C48)</f>
        <v>0</v>
      </c>
      <c r="D49" s="38">
        <f>SUM(D44:D48)</f>
        <v>0</v>
      </c>
      <c r="E49" s="38">
        <f>SUM(E44:E48)</f>
        <v>0</v>
      </c>
      <c r="F49" s="38">
        <f t="shared" si="3"/>
        <v>0</v>
      </c>
    </row>
    <row r="50" spans="1:6" s="35" customFormat="1" ht="12" customHeight="1" x14ac:dyDescent="0.15">
      <c r="A50" s="39" t="s">
        <v>62</v>
      </c>
      <c r="B50" s="36">
        <f>B42+B49</f>
        <v>0</v>
      </c>
      <c r="C50" s="36">
        <f>C42+C49</f>
        <v>0</v>
      </c>
      <c r="D50" s="36">
        <f>D42+D49</f>
        <v>0</v>
      </c>
      <c r="E50" s="36">
        <f>E42+E49</f>
        <v>0</v>
      </c>
      <c r="F50" s="36">
        <f t="shared" si="3"/>
        <v>0</v>
      </c>
    </row>
    <row r="51" spans="1:6" s="35" customFormat="1" ht="12" customHeight="1" x14ac:dyDescent="0.15">
      <c r="A51" s="39" t="s">
        <v>14</v>
      </c>
      <c r="B51" s="41"/>
      <c r="C51" s="41"/>
      <c r="D51" s="41"/>
      <c r="E51" s="41"/>
      <c r="F51" s="41"/>
    </row>
    <row r="52" spans="1:6" s="35" customFormat="1" ht="12" customHeight="1" x14ac:dyDescent="0.15">
      <c r="A52" s="39" t="s">
        <v>61</v>
      </c>
      <c r="B52" s="38"/>
      <c r="C52" s="38"/>
      <c r="D52" s="38"/>
      <c r="E52" s="38"/>
      <c r="F52" s="38"/>
    </row>
    <row r="53" spans="1:6" s="35" customFormat="1" ht="12" customHeight="1" x14ac:dyDescent="0.15">
      <c r="A53" s="39" t="s">
        <v>60</v>
      </c>
      <c r="B53" s="41">
        <v>0</v>
      </c>
      <c r="C53" s="41">
        <v>0</v>
      </c>
      <c r="D53" s="41">
        <v>0</v>
      </c>
      <c r="E53" s="41">
        <v>0</v>
      </c>
      <c r="F53" s="41">
        <f>SUM(B53:E53)</f>
        <v>0</v>
      </c>
    </row>
    <row r="54" spans="1:6" s="35" customFormat="1" ht="12" customHeight="1" x14ac:dyDescent="0.15">
      <c r="A54" s="39" t="s">
        <v>57</v>
      </c>
      <c r="B54" s="40">
        <v>0</v>
      </c>
      <c r="C54" s="40">
        <v>0</v>
      </c>
      <c r="D54" s="40">
        <v>0</v>
      </c>
      <c r="E54" s="40">
        <v>0</v>
      </c>
      <c r="F54" s="40">
        <f>SUM(B54:E54)</f>
        <v>0</v>
      </c>
    </row>
    <row r="55" spans="1:6" s="35" customFormat="1" ht="12" customHeight="1" x14ac:dyDescent="0.15">
      <c r="A55" s="39" t="s">
        <v>56</v>
      </c>
      <c r="B55" s="40">
        <v>0</v>
      </c>
      <c r="C55" s="40">
        <v>0</v>
      </c>
      <c r="D55" s="40">
        <v>0</v>
      </c>
      <c r="E55" s="40">
        <v>0</v>
      </c>
      <c r="F55" s="40">
        <f>SUM(B55:E55)</f>
        <v>0</v>
      </c>
    </row>
    <row r="56" spans="1:6" s="35" customFormat="1" ht="12" customHeight="1" x14ac:dyDescent="0.15">
      <c r="A56" s="39" t="s">
        <v>59</v>
      </c>
      <c r="B56" s="42"/>
      <c r="C56" s="42"/>
      <c r="D56" s="42"/>
      <c r="E56" s="42"/>
      <c r="F56" s="42"/>
    </row>
    <row r="57" spans="1:6" s="35" customFormat="1" ht="12" customHeight="1" x14ac:dyDescent="0.15">
      <c r="A57" s="39" t="s">
        <v>58</v>
      </c>
      <c r="B57" s="41">
        <f>+B29-B50</f>
        <v>0</v>
      </c>
      <c r="C57" s="41">
        <f>+C29-C50</f>
        <v>0</v>
      </c>
      <c r="D57" s="41">
        <f>+D29-D50</f>
        <v>0</v>
      </c>
      <c r="E57" s="41">
        <v>0</v>
      </c>
      <c r="F57" s="41">
        <f>SUM(B57:E57)</f>
        <v>0</v>
      </c>
    </row>
    <row r="58" spans="1:6" s="35" customFormat="1" ht="12" customHeight="1" x14ac:dyDescent="0.15">
      <c r="A58" s="39" t="s">
        <v>57</v>
      </c>
      <c r="B58" s="40">
        <v>0</v>
      </c>
      <c r="C58" s="40">
        <v>0</v>
      </c>
      <c r="D58" s="40">
        <v>0</v>
      </c>
      <c r="E58" s="40">
        <v>0</v>
      </c>
      <c r="F58" s="40">
        <f>SUM(B58:E58)</f>
        <v>0</v>
      </c>
    </row>
    <row r="59" spans="1:6" s="35" customFormat="1" ht="12" customHeight="1" x14ac:dyDescent="0.15">
      <c r="A59" s="39" t="s">
        <v>56</v>
      </c>
      <c r="B59" s="40">
        <f>B17</f>
        <v>0</v>
      </c>
      <c r="C59" s="40">
        <f>C17</f>
        <v>0</v>
      </c>
      <c r="D59" s="40">
        <f>D17</f>
        <v>0</v>
      </c>
      <c r="E59" s="40">
        <v>0</v>
      </c>
      <c r="F59" s="40">
        <f>SUM(B59:E59)</f>
        <v>0</v>
      </c>
    </row>
    <row r="60" spans="1:6" s="35" customFormat="1" ht="12" customHeight="1" x14ac:dyDescent="0.15">
      <c r="A60" s="39" t="s">
        <v>55</v>
      </c>
      <c r="B60" s="38">
        <f>B29-B50</f>
        <v>0</v>
      </c>
      <c r="C60" s="38">
        <f>C29-C50</f>
        <v>0</v>
      </c>
      <c r="D60" s="38">
        <f>D29-D50</f>
        <v>0</v>
      </c>
      <c r="E60" s="38">
        <f>E29-E50</f>
        <v>0</v>
      </c>
      <c r="F60" s="38">
        <f>SUM(B60:E60)</f>
        <v>0</v>
      </c>
    </row>
    <row r="61" spans="1:6" s="35" customFormat="1" ht="12" customHeight="1" x14ac:dyDescent="0.15">
      <c r="A61" s="37" t="s">
        <v>54</v>
      </c>
      <c r="B61" s="36">
        <f>B50+B60</f>
        <v>0</v>
      </c>
      <c r="C61" s="36">
        <f>C50+C60</f>
        <v>0</v>
      </c>
      <c r="D61" s="36">
        <f>D50+D60</f>
        <v>0</v>
      </c>
      <c r="E61" s="36">
        <f>E50+E60</f>
        <v>0</v>
      </c>
      <c r="F61" s="36">
        <f>SUM(B61:E61)</f>
        <v>0</v>
      </c>
    </row>
    <row r="62" spans="1:6" ht="13.5" x14ac:dyDescent="0.15">
      <c r="A62" s="7"/>
    </row>
  </sheetData>
  <phoneticPr fontId="7"/>
  <pageMargins left="0.47244094488188981" right="0.23622047244094491" top="1.1417322834645669" bottom="0.43307086614173229" header="0.19685039370078741" footer="0.27559055118110237"/>
  <pageSetup paperSize="9" firstPageNumber="2" orientation="portrait" useFirstPageNumber="1" r:id="rId1"/>
  <headerFooter alignWithMargins="0">
    <oddHeader xml:space="preserve">&amp;L
&amp;C&amp;"ＭＳ Ｐ明朝,太字"&amp;16&amp;U貸借対照表内訳表&amp;U
&amp;"ＭＳ Ｐ明朝,標準"&amp;11平成27年3月31日現在
&amp;R
&amp;"ＭＳ Ｐ明朝,標準"（単位：円）&amp;"ＭＳ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abSelected="1" topLeftCell="A44" zoomScale="115" zoomScaleNormal="115" workbookViewId="0">
      <selection activeCell="E34" sqref="E34"/>
    </sheetView>
  </sheetViews>
  <sheetFormatPr defaultColWidth="9" defaultRowHeight="13.5" outlineLevelRow="1" x14ac:dyDescent="0.15"/>
  <cols>
    <col min="1" max="1" width="41.75" style="48" customWidth="1"/>
    <col min="2" max="4" width="17.125" style="47" customWidth="1"/>
    <col min="5" max="5" width="10.875" style="5" bestFit="1" customWidth="1"/>
    <col min="6" max="6" width="11" style="5" bestFit="1" customWidth="1"/>
    <col min="7" max="16384" width="9" style="5"/>
  </cols>
  <sheetData>
    <row r="1" spans="1:4" ht="18.75" x14ac:dyDescent="0.15">
      <c r="A1" s="107" t="s">
        <v>133</v>
      </c>
      <c r="B1" s="107"/>
      <c r="C1" s="107"/>
      <c r="D1" s="107"/>
    </row>
    <row r="2" spans="1:4" ht="15" customHeight="1" x14ac:dyDescent="0.15">
      <c r="A2" s="108" t="s">
        <v>273</v>
      </c>
      <c r="B2" s="108"/>
      <c r="C2" s="108"/>
      <c r="D2" s="108"/>
    </row>
    <row r="3" spans="1:4" ht="10.5" customHeight="1" x14ac:dyDescent="0.15">
      <c r="A3" s="61"/>
      <c r="B3" s="60"/>
      <c r="C3" s="60"/>
      <c r="D3" s="59" t="s">
        <v>132</v>
      </c>
    </row>
    <row r="4" spans="1:4" ht="13.5" customHeight="1" x14ac:dyDescent="0.15">
      <c r="A4" s="31" t="s">
        <v>53</v>
      </c>
      <c r="B4" s="58" t="s">
        <v>52</v>
      </c>
      <c r="C4" s="58" t="s">
        <v>131</v>
      </c>
      <c r="D4" s="58" t="s">
        <v>50</v>
      </c>
    </row>
    <row r="5" spans="1:4" ht="15" customHeight="1" x14ac:dyDescent="0.15">
      <c r="A5" s="57" t="s">
        <v>130</v>
      </c>
      <c r="B5" s="56"/>
      <c r="C5" s="56"/>
      <c r="D5" s="56"/>
    </row>
    <row r="6" spans="1:4" ht="15" customHeight="1" x14ac:dyDescent="0.15">
      <c r="A6" s="52" t="s">
        <v>129</v>
      </c>
      <c r="B6" s="53"/>
      <c r="C6" s="53"/>
      <c r="D6" s="53"/>
    </row>
    <row r="7" spans="1:4" ht="15" customHeight="1" x14ac:dyDescent="0.15">
      <c r="A7" s="52" t="s">
        <v>128</v>
      </c>
      <c r="B7" s="53"/>
      <c r="C7" s="53"/>
      <c r="D7" s="53"/>
    </row>
    <row r="8" spans="1:4" ht="15" customHeight="1" x14ac:dyDescent="0.15">
      <c r="A8" s="52" t="s">
        <v>264</v>
      </c>
      <c r="B8" s="53">
        <f>SUM(B9)</f>
        <v>25074</v>
      </c>
      <c r="C8" s="53">
        <v>31038</v>
      </c>
      <c r="D8" s="53">
        <f>+B8-C8</f>
        <v>-5964</v>
      </c>
    </row>
    <row r="9" spans="1:4" ht="15" customHeight="1" x14ac:dyDescent="0.15">
      <c r="A9" s="52" t="s">
        <v>269</v>
      </c>
      <c r="B9" s="53">
        <f>+正味財産増減内訳書!K10</f>
        <v>25074</v>
      </c>
      <c r="C9" s="53">
        <v>31038</v>
      </c>
      <c r="D9" s="53">
        <f t="shared" ref="D9:D36" si="0">+B9-C9</f>
        <v>-5964</v>
      </c>
    </row>
    <row r="10" spans="1:4" ht="15" customHeight="1" x14ac:dyDescent="0.15">
      <c r="A10" s="52" t="s">
        <v>287</v>
      </c>
      <c r="B10" s="53">
        <f>SUM(B11)</f>
        <v>0</v>
      </c>
      <c r="C10" s="53">
        <f>SUM(C11)</f>
        <v>0</v>
      </c>
      <c r="D10" s="53">
        <f t="shared" si="0"/>
        <v>0</v>
      </c>
    </row>
    <row r="11" spans="1:4" ht="15" customHeight="1" x14ac:dyDescent="0.15">
      <c r="A11" s="52" t="s">
        <v>288</v>
      </c>
      <c r="B11" s="53">
        <v>0</v>
      </c>
      <c r="C11" s="53">
        <v>0</v>
      </c>
      <c r="D11" s="53">
        <f t="shared" si="0"/>
        <v>0</v>
      </c>
    </row>
    <row r="12" spans="1:4" ht="15" customHeight="1" x14ac:dyDescent="0.15">
      <c r="A12" s="52" t="s">
        <v>289</v>
      </c>
      <c r="B12" s="53">
        <f>SUM(B13:B15)</f>
        <v>18409000</v>
      </c>
      <c r="C12" s="53">
        <v>17409000</v>
      </c>
      <c r="D12" s="53">
        <f t="shared" si="0"/>
        <v>1000000</v>
      </c>
    </row>
    <row r="13" spans="1:4" ht="15" customHeight="1" x14ac:dyDescent="0.15">
      <c r="A13" s="52" t="s">
        <v>125</v>
      </c>
      <c r="B13" s="53">
        <f>+正味財産増減内訳書!K14</f>
        <v>9810000</v>
      </c>
      <c r="C13" s="53">
        <v>9640000</v>
      </c>
      <c r="D13" s="53">
        <f t="shared" si="0"/>
        <v>170000</v>
      </c>
    </row>
    <row r="14" spans="1:4" ht="15" customHeight="1" x14ac:dyDescent="0.15">
      <c r="A14" s="52" t="s">
        <v>205</v>
      </c>
      <c r="B14" s="53">
        <f>+正味財産増減内訳書!K15</f>
        <v>7252000</v>
      </c>
      <c r="C14" s="53">
        <v>6215000</v>
      </c>
      <c r="D14" s="53">
        <f t="shared" si="0"/>
        <v>1037000</v>
      </c>
    </row>
    <row r="15" spans="1:4" ht="15" customHeight="1" x14ac:dyDescent="0.15">
      <c r="A15" s="52" t="s">
        <v>124</v>
      </c>
      <c r="B15" s="53">
        <f>+正味財産増減内訳書!K16</f>
        <v>1347000</v>
      </c>
      <c r="C15" s="53">
        <v>1554000</v>
      </c>
      <c r="D15" s="53">
        <f t="shared" si="0"/>
        <v>-207000</v>
      </c>
    </row>
    <row r="16" spans="1:4" ht="15" customHeight="1" x14ac:dyDescent="0.15">
      <c r="A16" s="52" t="s">
        <v>290</v>
      </c>
      <c r="B16" s="53">
        <f>SUM(B17,B24,B28)</f>
        <v>34300502</v>
      </c>
      <c r="C16" s="53">
        <v>57037000</v>
      </c>
      <c r="D16" s="53">
        <f t="shared" si="0"/>
        <v>-22736498</v>
      </c>
    </row>
    <row r="17" spans="1:5" ht="15" customHeight="1" x14ac:dyDescent="0.15">
      <c r="A17" s="52" t="s">
        <v>209</v>
      </c>
      <c r="B17" s="53">
        <f>SUM(B18:B23)</f>
        <v>16337802</v>
      </c>
      <c r="C17" s="53">
        <v>42244600</v>
      </c>
      <c r="D17" s="53">
        <f t="shared" si="0"/>
        <v>-25906798</v>
      </c>
    </row>
    <row r="18" spans="1:5" ht="15" customHeight="1" x14ac:dyDescent="0.15">
      <c r="A18" s="52" t="s">
        <v>212</v>
      </c>
      <c r="B18" s="53">
        <f>+正味財産増減内訳書!K19</f>
        <v>1265000</v>
      </c>
      <c r="C18" s="53">
        <v>1400000</v>
      </c>
      <c r="D18" s="53">
        <f t="shared" si="0"/>
        <v>-135000</v>
      </c>
    </row>
    <row r="19" spans="1:5" ht="15" customHeight="1" x14ac:dyDescent="0.15">
      <c r="A19" s="52" t="s">
        <v>213</v>
      </c>
      <c r="B19" s="53">
        <f>+正味財産増減内訳書!K20</f>
        <v>375000</v>
      </c>
      <c r="C19" s="53">
        <v>616000</v>
      </c>
      <c r="D19" s="53">
        <f t="shared" si="0"/>
        <v>-241000</v>
      </c>
      <c r="E19" s="94"/>
    </row>
    <row r="20" spans="1:5" ht="15" customHeight="1" x14ac:dyDescent="0.15">
      <c r="A20" s="52" t="s">
        <v>214</v>
      </c>
      <c r="B20" s="53">
        <f>+正味財産増減内訳書!K21</f>
        <v>356000</v>
      </c>
      <c r="C20" s="53">
        <v>358000</v>
      </c>
      <c r="D20" s="53">
        <f t="shared" si="0"/>
        <v>-2000</v>
      </c>
    </row>
    <row r="21" spans="1:5" ht="15" customHeight="1" x14ac:dyDescent="0.15">
      <c r="A21" s="52" t="s">
        <v>215</v>
      </c>
      <c r="B21" s="53">
        <f>+正味財産増減内訳書!K22</f>
        <v>7200</v>
      </c>
      <c r="C21" s="53">
        <v>8800</v>
      </c>
      <c r="D21" s="53">
        <f t="shared" si="0"/>
        <v>-1600</v>
      </c>
    </row>
    <row r="22" spans="1:5" ht="15" customHeight="1" x14ac:dyDescent="0.15">
      <c r="A22" s="52" t="s">
        <v>216</v>
      </c>
      <c r="B22" s="53">
        <f>+正味財産増減内訳書!K23</f>
        <v>14334602</v>
      </c>
      <c r="C22" s="53">
        <v>39861800</v>
      </c>
      <c r="D22" s="53">
        <f t="shared" si="0"/>
        <v>-25527198</v>
      </c>
    </row>
    <row r="23" spans="1:5" ht="15" customHeight="1" x14ac:dyDescent="0.15">
      <c r="A23" s="52"/>
      <c r="B23" s="53"/>
      <c r="C23" s="53"/>
      <c r="D23" s="53">
        <f t="shared" si="0"/>
        <v>0</v>
      </c>
    </row>
    <row r="24" spans="1:5" ht="15" customHeight="1" x14ac:dyDescent="0.15">
      <c r="A24" s="52" t="s">
        <v>208</v>
      </c>
      <c r="B24" s="53">
        <f>SUM(B25:B27)</f>
        <v>870700</v>
      </c>
      <c r="C24" s="53">
        <v>413400</v>
      </c>
      <c r="D24" s="53">
        <f t="shared" si="0"/>
        <v>457300</v>
      </c>
    </row>
    <row r="25" spans="1:5" ht="15" customHeight="1" x14ac:dyDescent="0.15">
      <c r="A25" s="52" t="s">
        <v>211</v>
      </c>
      <c r="B25" s="53">
        <f>+正味財産増減内訳書!K26</f>
        <v>687700</v>
      </c>
      <c r="C25" s="53">
        <v>413400</v>
      </c>
      <c r="D25" s="53">
        <f t="shared" si="0"/>
        <v>274300</v>
      </c>
    </row>
    <row r="26" spans="1:5" ht="15" customHeight="1" x14ac:dyDescent="0.15">
      <c r="A26" s="52" t="s">
        <v>275</v>
      </c>
      <c r="B26" s="53">
        <f>+正味財産増減内訳書!K27</f>
        <v>183000</v>
      </c>
      <c r="C26" s="53">
        <v>0</v>
      </c>
      <c r="D26" s="53">
        <f t="shared" si="0"/>
        <v>183000</v>
      </c>
    </row>
    <row r="27" spans="1:5" ht="15" customHeight="1" x14ac:dyDescent="0.15">
      <c r="A27" s="52"/>
      <c r="B27" s="53"/>
      <c r="C27" s="53"/>
      <c r="D27" s="53">
        <f t="shared" si="0"/>
        <v>0</v>
      </c>
    </row>
    <row r="28" spans="1:5" ht="15" customHeight="1" x14ac:dyDescent="0.15">
      <c r="A28" s="52" t="s">
        <v>210</v>
      </c>
      <c r="B28" s="53">
        <f>SUM(B29:B30)</f>
        <v>17092000</v>
      </c>
      <c r="C28" s="53">
        <v>14379000</v>
      </c>
      <c r="D28" s="53">
        <f t="shared" si="0"/>
        <v>2713000</v>
      </c>
    </row>
    <row r="29" spans="1:5" ht="15" customHeight="1" x14ac:dyDescent="0.15">
      <c r="A29" s="52" t="s">
        <v>262</v>
      </c>
      <c r="B29" s="53">
        <f>+正味財産増減内訳書!K30</f>
        <v>17092000</v>
      </c>
      <c r="C29" s="53">
        <v>14379000</v>
      </c>
      <c r="D29" s="53">
        <f t="shared" si="0"/>
        <v>2713000</v>
      </c>
    </row>
    <row r="30" spans="1:5" ht="15" customHeight="1" x14ac:dyDescent="0.15">
      <c r="A30" s="52"/>
      <c r="B30" s="53"/>
      <c r="C30" s="53"/>
      <c r="D30" s="53">
        <f t="shared" si="0"/>
        <v>0</v>
      </c>
    </row>
    <row r="31" spans="1:5" ht="15" customHeight="1" x14ac:dyDescent="0.15">
      <c r="A31" s="52" t="s">
        <v>206</v>
      </c>
      <c r="B31" s="53">
        <f>SUM(B32)</f>
        <v>250000</v>
      </c>
      <c r="C31" s="53">
        <v>240000</v>
      </c>
      <c r="D31" s="53">
        <f t="shared" si="0"/>
        <v>10000</v>
      </c>
    </row>
    <row r="32" spans="1:5" ht="15" customHeight="1" outlineLevel="1" x14ac:dyDescent="0.15">
      <c r="A32" s="52" t="s">
        <v>207</v>
      </c>
      <c r="B32" s="53">
        <f>+正味財産増減内訳書!K33</f>
        <v>250000</v>
      </c>
      <c r="C32" s="53">
        <v>240000</v>
      </c>
      <c r="D32" s="53">
        <f t="shared" si="0"/>
        <v>10000</v>
      </c>
    </row>
    <row r="33" spans="1:5" ht="15" customHeight="1" x14ac:dyDescent="0.15">
      <c r="A33" s="52" t="s">
        <v>291</v>
      </c>
      <c r="B33" s="53">
        <f>SUM(B34:B35)</f>
        <v>1246117</v>
      </c>
      <c r="C33" s="53">
        <v>326548</v>
      </c>
      <c r="D33" s="53">
        <f t="shared" si="0"/>
        <v>919569</v>
      </c>
    </row>
    <row r="34" spans="1:5" ht="15" customHeight="1" x14ac:dyDescent="0.15">
      <c r="A34" s="52" t="s">
        <v>187</v>
      </c>
      <c r="B34" s="53">
        <v>1438</v>
      </c>
      <c r="C34" s="53">
        <v>918</v>
      </c>
      <c r="D34" s="53">
        <f t="shared" si="0"/>
        <v>520</v>
      </c>
      <c r="E34" s="94"/>
    </row>
    <row r="35" spans="1:5" ht="15" customHeight="1" x14ac:dyDescent="0.15">
      <c r="A35" s="52" t="s">
        <v>188</v>
      </c>
      <c r="B35" s="53">
        <f>+正味財産増減内訳書!K36-B34</f>
        <v>1244679</v>
      </c>
      <c r="C35" s="53">
        <v>325630</v>
      </c>
      <c r="D35" s="53">
        <f t="shared" si="0"/>
        <v>919049</v>
      </c>
    </row>
    <row r="36" spans="1:5" ht="15" customHeight="1" x14ac:dyDescent="0.15">
      <c r="A36" s="52" t="s">
        <v>122</v>
      </c>
      <c r="B36" s="50">
        <f>SUM(B8,B12,B16,B31,B33)</f>
        <v>54230693</v>
      </c>
      <c r="C36" s="50">
        <v>75043586</v>
      </c>
      <c r="D36" s="50">
        <f t="shared" si="0"/>
        <v>-20812893</v>
      </c>
    </row>
    <row r="37" spans="1:5" ht="15" customHeight="1" x14ac:dyDescent="0.15">
      <c r="A37" s="52" t="s">
        <v>121</v>
      </c>
      <c r="B37" s="53"/>
      <c r="C37" s="53"/>
      <c r="D37" s="53"/>
    </row>
    <row r="38" spans="1:5" ht="15" customHeight="1" x14ac:dyDescent="0.15">
      <c r="A38" s="52" t="s">
        <v>120</v>
      </c>
      <c r="B38" s="53">
        <f>SUM(B39:B55)</f>
        <v>35033338</v>
      </c>
      <c r="C38" s="53">
        <v>58621324</v>
      </c>
      <c r="D38" s="53">
        <f t="shared" ref="D38:D52" si="1">B38-C38</f>
        <v>-23587986</v>
      </c>
    </row>
    <row r="39" spans="1:5" ht="15" customHeight="1" x14ac:dyDescent="0.15">
      <c r="A39" s="52" t="s">
        <v>217</v>
      </c>
      <c r="B39" s="53">
        <f>+正味財産増減内訳書!K40</f>
        <v>129495</v>
      </c>
      <c r="C39" s="53">
        <v>0</v>
      </c>
      <c r="D39" s="53">
        <f t="shared" si="1"/>
        <v>129495</v>
      </c>
    </row>
    <row r="40" spans="1:5" ht="15" customHeight="1" x14ac:dyDescent="0.15">
      <c r="A40" s="52" t="s">
        <v>119</v>
      </c>
      <c r="B40" s="53">
        <f>+正味財産増減内訳書!K41</f>
        <v>8687082</v>
      </c>
      <c r="C40" s="53">
        <v>6327141</v>
      </c>
      <c r="D40" s="53">
        <f t="shared" si="1"/>
        <v>2359941</v>
      </c>
    </row>
    <row r="41" spans="1:5" ht="15" customHeight="1" x14ac:dyDescent="0.15">
      <c r="A41" s="52" t="s">
        <v>118</v>
      </c>
      <c r="B41" s="53">
        <f>+正味財産増減内訳書!K42</f>
        <v>177357</v>
      </c>
      <c r="C41" s="53">
        <v>120875</v>
      </c>
      <c r="D41" s="53">
        <f t="shared" si="1"/>
        <v>56482</v>
      </c>
    </row>
    <row r="42" spans="1:5" ht="15" customHeight="1" x14ac:dyDescent="0.15">
      <c r="A42" s="52" t="s">
        <v>279</v>
      </c>
      <c r="B42" s="53">
        <f>+正味財産増減内訳書!K43</f>
        <v>22896</v>
      </c>
      <c r="C42" s="53">
        <v>0</v>
      </c>
      <c r="D42" s="53">
        <f t="shared" si="1"/>
        <v>22896</v>
      </c>
    </row>
    <row r="43" spans="1:5" ht="15" customHeight="1" x14ac:dyDescent="0.15">
      <c r="A43" s="52" t="s">
        <v>218</v>
      </c>
      <c r="B43" s="53">
        <f>+正味財産増減内訳書!K44</f>
        <v>3745519</v>
      </c>
      <c r="C43" s="53">
        <v>34920635</v>
      </c>
      <c r="D43" s="53">
        <f t="shared" si="1"/>
        <v>-31175116</v>
      </c>
    </row>
    <row r="44" spans="1:5" ht="15" customHeight="1" x14ac:dyDescent="0.15">
      <c r="A44" s="52" t="s">
        <v>219</v>
      </c>
      <c r="B44" s="53">
        <f>+正味財産増減内訳書!K45</f>
        <v>7054519</v>
      </c>
      <c r="C44" s="53">
        <v>4813602</v>
      </c>
      <c r="D44" s="53">
        <f t="shared" si="1"/>
        <v>2240917</v>
      </c>
    </row>
    <row r="45" spans="1:5" ht="15" customHeight="1" x14ac:dyDescent="0.15">
      <c r="A45" s="52" t="s">
        <v>220</v>
      </c>
      <c r="B45" s="53">
        <f>+正味財産増減内訳書!K46</f>
        <v>6087276</v>
      </c>
      <c r="C45" s="53">
        <v>4623609</v>
      </c>
      <c r="D45" s="53">
        <f t="shared" si="1"/>
        <v>1463667</v>
      </c>
    </row>
    <row r="46" spans="1:5" ht="15" customHeight="1" x14ac:dyDescent="0.15">
      <c r="A46" s="52" t="s">
        <v>221</v>
      </c>
      <c r="B46" s="53">
        <f>+正味財産増減内訳書!K47</f>
        <v>3996748</v>
      </c>
      <c r="C46" s="53">
        <v>4159745</v>
      </c>
      <c r="D46" s="53">
        <f t="shared" si="1"/>
        <v>-162997</v>
      </c>
    </row>
    <row r="47" spans="1:5" ht="15" customHeight="1" x14ac:dyDescent="0.15">
      <c r="A47" s="52" t="s">
        <v>222</v>
      </c>
      <c r="B47" s="53">
        <f>+正味財産増減内訳書!K48</f>
        <v>807990</v>
      </c>
      <c r="C47" s="53">
        <v>1436530</v>
      </c>
      <c r="D47" s="53">
        <f t="shared" si="1"/>
        <v>-628540</v>
      </c>
    </row>
    <row r="48" spans="1:5" ht="15" customHeight="1" x14ac:dyDescent="0.15">
      <c r="A48" s="52" t="s">
        <v>223</v>
      </c>
      <c r="B48" s="53">
        <f>+正味財産増減内訳書!K49</f>
        <v>107112</v>
      </c>
      <c r="C48" s="53">
        <v>134132</v>
      </c>
      <c r="D48" s="53">
        <f t="shared" si="1"/>
        <v>-27020</v>
      </c>
    </row>
    <row r="49" spans="1:6" ht="15" customHeight="1" x14ac:dyDescent="0.15">
      <c r="A49" s="52" t="s">
        <v>224</v>
      </c>
      <c r="B49" s="53">
        <f>+正味財産増減内訳書!K50</f>
        <v>109805</v>
      </c>
      <c r="C49" s="53">
        <v>32640</v>
      </c>
      <c r="D49" s="53">
        <f t="shared" si="1"/>
        <v>77165</v>
      </c>
    </row>
    <row r="50" spans="1:6" ht="15" customHeight="1" x14ac:dyDescent="0.15">
      <c r="A50" s="52" t="s">
        <v>225</v>
      </c>
      <c r="B50" s="53">
        <f>+正味財産増減内訳書!K51</f>
        <v>670214</v>
      </c>
      <c r="C50" s="53">
        <v>521989</v>
      </c>
      <c r="D50" s="53">
        <f t="shared" si="1"/>
        <v>148225</v>
      </c>
    </row>
    <row r="51" spans="1:6" ht="15" customHeight="1" x14ac:dyDescent="0.15">
      <c r="A51" s="52" t="s">
        <v>117</v>
      </c>
      <c r="B51" s="53">
        <f>+正味財産増減内訳書!K52</f>
        <v>849471</v>
      </c>
      <c r="C51" s="53">
        <v>276126</v>
      </c>
      <c r="D51" s="53">
        <f t="shared" si="1"/>
        <v>573345</v>
      </c>
    </row>
    <row r="52" spans="1:6" ht="15" customHeight="1" x14ac:dyDescent="0.15">
      <c r="A52" s="52" t="s">
        <v>116</v>
      </c>
      <c r="B52" s="53">
        <f>+正味財産増減内訳書!K54</f>
        <v>4860</v>
      </c>
      <c r="C52" s="53">
        <v>0</v>
      </c>
      <c r="D52" s="53">
        <f t="shared" si="1"/>
        <v>4860</v>
      </c>
    </row>
    <row r="53" spans="1:6" ht="15" customHeight="1" x14ac:dyDescent="0.15">
      <c r="A53" s="52" t="s">
        <v>226</v>
      </c>
      <c r="B53" s="53">
        <f>+正味財産増減内訳書!K55</f>
        <v>787968</v>
      </c>
      <c r="C53" s="53">
        <v>0</v>
      </c>
      <c r="D53" s="53">
        <f t="shared" ref="D53:D75" si="2">B53-C53</f>
        <v>787968</v>
      </c>
    </row>
    <row r="54" spans="1:6" ht="15" customHeight="1" x14ac:dyDescent="0.15">
      <c r="A54" s="52" t="s">
        <v>280</v>
      </c>
      <c r="B54" s="53">
        <f>+正味財産増減内訳書!K53</f>
        <v>40000</v>
      </c>
      <c r="C54" s="53">
        <v>0</v>
      </c>
      <c r="D54" s="53">
        <f t="shared" si="2"/>
        <v>40000</v>
      </c>
    </row>
    <row r="55" spans="1:6" ht="15" customHeight="1" x14ac:dyDescent="0.15">
      <c r="A55" s="52" t="s">
        <v>115</v>
      </c>
      <c r="B55" s="53">
        <f>+正味財産増減内訳書!K56</f>
        <v>1755026</v>
      </c>
      <c r="C55" s="53">
        <v>1254300</v>
      </c>
      <c r="D55" s="53">
        <f t="shared" si="2"/>
        <v>500726</v>
      </c>
    </row>
    <row r="56" spans="1:6" ht="15" customHeight="1" x14ac:dyDescent="0.15">
      <c r="A56" s="52" t="s">
        <v>114</v>
      </c>
      <c r="B56" s="53">
        <f>B57+B62</f>
        <v>12813326</v>
      </c>
      <c r="C56" s="53">
        <v>12670680</v>
      </c>
      <c r="D56" s="53">
        <f t="shared" si="2"/>
        <v>142646</v>
      </c>
    </row>
    <row r="57" spans="1:6" ht="15" customHeight="1" x14ac:dyDescent="0.15">
      <c r="A57" s="52" t="s">
        <v>113</v>
      </c>
      <c r="B57" s="53">
        <f>SUM(B58:B61)</f>
        <v>2981844</v>
      </c>
      <c r="C57" s="53">
        <v>2329481</v>
      </c>
      <c r="D57" s="53">
        <f t="shared" si="2"/>
        <v>652363</v>
      </c>
    </row>
    <row r="58" spans="1:6" ht="15" customHeight="1" x14ac:dyDescent="0.15">
      <c r="A58" s="52" t="s">
        <v>195</v>
      </c>
      <c r="B58" s="53">
        <f>+正味財産増減内訳書!K59</f>
        <v>222740</v>
      </c>
      <c r="C58" s="53">
        <v>222740</v>
      </c>
      <c r="D58" s="53">
        <f t="shared" si="2"/>
        <v>0</v>
      </c>
    </row>
    <row r="59" spans="1:6" ht="15" customHeight="1" x14ac:dyDescent="0.15">
      <c r="A59" s="52" t="s">
        <v>196</v>
      </c>
      <c r="B59" s="53">
        <f>+正味財産増減内訳書!K60</f>
        <v>2658164</v>
      </c>
      <c r="C59" s="53">
        <v>2058992</v>
      </c>
      <c r="D59" s="53">
        <f t="shared" si="2"/>
        <v>599172</v>
      </c>
    </row>
    <row r="60" spans="1:6" ht="15" customHeight="1" x14ac:dyDescent="0.15">
      <c r="A60" s="52" t="s">
        <v>197</v>
      </c>
      <c r="B60" s="53">
        <f>+正味財産増減内訳書!K61</f>
        <v>20719</v>
      </c>
      <c r="C60" s="53">
        <v>0</v>
      </c>
      <c r="D60" s="53">
        <f t="shared" si="2"/>
        <v>20719</v>
      </c>
    </row>
    <row r="61" spans="1:6" ht="15" customHeight="1" x14ac:dyDescent="0.15">
      <c r="A61" s="52" t="s">
        <v>260</v>
      </c>
      <c r="B61" s="53">
        <f>+正味財産増減内訳書!K62</f>
        <v>80221</v>
      </c>
      <c r="C61" s="53">
        <v>47749</v>
      </c>
      <c r="D61" s="53">
        <f t="shared" si="2"/>
        <v>32472</v>
      </c>
      <c r="F61" s="94"/>
    </row>
    <row r="62" spans="1:6" ht="15" customHeight="1" x14ac:dyDescent="0.15">
      <c r="A62" s="52" t="s">
        <v>112</v>
      </c>
      <c r="B62" s="53">
        <f>SUM(B63:B76)</f>
        <v>9831482</v>
      </c>
      <c r="C62" s="53">
        <v>10341199</v>
      </c>
      <c r="D62" s="53">
        <f t="shared" si="2"/>
        <v>-509717</v>
      </c>
    </row>
    <row r="63" spans="1:6" ht="15" customHeight="1" x14ac:dyDescent="0.15">
      <c r="A63" s="52" t="s">
        <v>198</v>
      </c>
      <c r="B63" s="53">
        <f>+正味財産増減内訳書!K64</f>
        <v>234378</v>
      </c>
      <c r="C63" s="53">
        <v>168533</v>
      </c>
      <c r="D63" s="53">
        <f t="shared" si="2"/>
        <v>65845</v>
      </c>
    </row>
    <row r="64" spans="1:6" ht="15" customHeight="1" x14ac:dyDescent="0.15">
      <c r="A64" s="52" t="s">
        <v>161</v>
      </c>
      <c r="B64" s="53">
        <f>+正味財産増減内訳書!K65</f>
        <v>1988040</v>
      </c>
      <c r="C64" s="53">
        <v>1978646</v>
      </c>
      <c r="D64" s="53">
        <f t="shared" si="2"/>
        <v>9394</v>
      </c>
    </row>
    <row r="65" spans="1:4" ht="15" customHeight="1" x14ac:dyDescent="0.15">
      <c r="A65" s="52" t="s">
        <v>160</v>
      </c>
      <c r="B65" s="53">
        <f>+正味財産増減内訳書!K66</f>
        <v>2582867</v>
      </c>
      <c r="C65" s="53">
        <v>3099106</v>
      </c>
      <c r="D65" s="53">
        <f t="shared" si="2"/>
        <v>-516239</v>
      </c>
    </row>
    <row r="66" spans="1:4" ht="15" customHeight="1" x14ac:dyDescent="0.15">
      <c r="A66" s="52" t="s">
        <v>227</v>
      </c>
      <c r="B66" s="53">
        <f>+正味財産増減内訳書!K67</f>
        <v>415368</v>
      </c>
      <c r="C66" s="53">
        <v>397610</v>
      </c>
      <c r="D66" s="53">
        <f t="shared" si="2"/>
        <v>17758</v>
      </c>
    </row>
    <row r="67" spans="1:4" ht="15" customHeight="1" x14ac:dyDescent="0.15">
      <c r="A67" s="52" t="s">
        <v>228</v>
      </c>
      <c r="B67" s="53">
        <f>+正味財産増減内訳書!K68</f>
        <v>28930</v>
      </c>
      <c r="C67" s="53">
        <v>77074</v>
      </c>
      <c r="D67" s="53">
        <f t="shared" si="2"/>
        <v>-48144</v>
      </c>
    </row>
    <row r="68" spans="1:4" ht="15" customHeight="1" x14ac:dyDescent="0.15">
      <c r="A68" s="52" t="s">
        <v>229</v>
      </c>
      <c r="B68" s="53">
        <f>+正味財産増減内訳書!K69</f>
        <v>0</v>
      </c>
      <c r="C68" s="53">
        <v>10800</v>
      </c>
      <c r="D68" s="53">
        <f t="shared" si="2"/>
        <v>-10800</v>
      </c>
    </row>
    <row r="69" spans="1:4" ht="15" customHeight="1" x14ac:dyDescent="0.15">
      <c r="A69" s="52" t="s">
        <v>230</v>
      </c>
      <c r="B69" s="53">
        <f>+正味財産増減内訳書!K70</f>
        <v>1757075</v>
      </c>
      <c r="C69" s="53">
        <v>1341135</v>
      </c>
      <c r="D69" s="53">
        <f t="shared" si="2"/>
        <v>415940</v>
      </c>
    </row>
    <row r="70" spans="1:4" ht="15" customHeight="1" x14ac:dyDescent="0.15">
      <c r="A70" s="52" t="s">
        <v>159</v>
      </c>
      <c r="B70" s="53">
        <f>+正味財産増減内訳書!K71</f>
        <v>318369</v>
      </c>
      <c r="C70" s="53">
        <v>226678</v>
      </c>
      <c r="D70" s="53">
        <f t="shared" si="2"/>
        <v>91691</v>
      </c>
    </row>
    <row r="71" spans="1:4" ht="15" customHeight="1" x14ac:dyDescent="0.15">
      <c r="A71" s="52" t="s">
        <v>231</v>
      </c>
      <c r="B71" s="53">
        <f>+正味財産増減内訳書!K72</f>
        <v>81000</v>
      </c>
      <c r="C71" s="53">
        <v>105880</v>
      </c>
      <c r="D71" s="53">
        <f t="shared" si="2"/>
        <v>-24880</v>
      </c>
    </row>
    <row r="72" spans="1:4" ht="15" customHeight="1" x14ac:dyDescent="0.15">
      <c r="A72" s="52" t="s">
        <v>199</v>
      </c>
      <c r="B72" s="53">
        <f>+正味財産増減内訳書!K73</f>
        <v>81449</v>
      </c>
      <c r="C72" s="53">
        <v>77210</v>
      </c>
      <c r="D72" s="53">
        <f t="shared" si="2"/>
        <v>4239</v>
      </c>
    </row>
    <row r="73" spans="1:4" ht="15" customHeight="1" x14ac:dyDescent="0.15">
      <c r="A73" s="52" t="s">
        <v>158</v>
      </c>
      <c r="B73" s="53">
        <f>+正味財産増減内訳書!K74</f>
        <v>1800000</v>
      </c>
      <c r="C73" s="53">
        <v>1950000</v>
      </c>
      <c r="D73" s="53">
        <f t="shared" si="2"/>
        <v>-150000</v>
      </c>
    </row>
    <row r="74" spans="1:4" ht="15" customHeight="1" x14ac:dyDescent="0.15">
      <c r="A74" s="52" t="s">
        <v>200</v>
      </c>
      <c r="B74" s="53">
        <f>+正味財産増減内訳書!K75</f>
        <v>162224</v>
      </c>
      <c r="C74" s="53">
        <v>178296</v>
      </c>
      <c r="D74" s="53">
        <f t="shared" si="2"/>
        <v>-16072</v>
      </c>
    </row>
    <row r="75" spans="1:4" ht="15" customHeight="1" x14ac:dyDescent="0.15">
      <c r="A75" s="52" t="s">
        <v>232</v>
      </c>
      <c r="B75" s="53">
        <f>+正味財産増減内訳書!K76</f>
        <v>264100</v>
      </c>
      <c r="C75" s="53">
        <v>550165</v>
      </c>
      <c r="D75" s="53">
        <f t="shared" si="2"/>
        <v>-286065</v>
      </c>
    </row>
    <row r="76" spans="1:4" ht="15" customHeight="1" x14ac:dyDescent="0.15">
      <c r="A76" s="52" t="s">
        <v>162</v>
      </c>
      <c r="B76" s="53">
        <f>+正味財産増減内訳書!K77</f>
        <v>117682</v>
      </c>
      <c r="C76" s="53">
        <v>180066</v>
      </c>
      <c r="D76" s="53">
        <f t="shared" ref="D76:D81" si="3">B76-C76</f>
        <v>-62384</v>
      </c>
    </row>
    <row r="77" spans="1:4" ht="15" customHeight="1" x14ac:dyDescent="0.15">
      <c r="A77" s="52" t="s">
        <v>111</v>
      </c>
      <c r="B77" s="50">
        <f>B38+B56</f>
        <v>47846664</v>
      </c>
      <c r="C77" s="50">
        <v>71292004</v>
      </c>
      <c r="D77" s="50">
        <f t="shared" si="3"/>
        <v>-23445340</v>
      </c>
    </row>
    <row r="78" spans="1:4" ht="15" customHeight="1" x14ac:dyDescent="0.15">
      <c r="A78" s="52" t="s">
        <v>110</v>
      </c>
      <c r="B78" s="50">
        <f>B36-B77</f>
        <v>6384029</v>
      </c>
      <c r="C78" s="50">
        <v>3751582</v>
      </c>
      <c r="D78" s="50">
        <f t="shared" si="3"/>
        <v>2632447</v>
      </c>
    </row>
    <row r="79" spans="1:4" ht="15" customHeight="1" x14ac:dyDescent="0.15">
      <c r="A79" s="52" t="s">
        <v>109</v>
      </c>
      <c r="B79" s="50">
        <v>0</v>
      </c>
      <c r="C79" s="50">
        <v>0</v>
      </c>
      <c r="D79" s="50">
        <f t="shared" si="3"/>
        <v>0</v>
      </c>
    </row>
    <row r="80" spans="1:4" ht="15" customHeight="1" x14ac:dyDescent="0.15">
      <c r="A80" s="52" t="s">
        <v>108</v>
      </c>
      <c r="B80" s="50">
        <v>0</v>
      </c>
      <c r="C80" s="50">
        <v>0</v>
      </c>
      <c r="D80" s="50">
        <f t="shared" si="3"/>
        <v>0</v>
      </c>
    </row>
    <row r="81" spans="1:4" ht="15" customHeight="1" x14ac:dyDescent="0.15">
      <c r="A81" s="52" t="s">
        <v>107</v>
      </c>
      <c r="B81" s="50">
        <f>B78+B80</f>
        <v>6384029</v>
      </c>
      <c r="C81" s="50">
        <v>3751582</v>
      </c>
      <c r="D81" s="50">
        <f t="shared" si="3"/>
        <v>2632447</v>
      </c>
    </row>
    <row r="82" spans="1:4" ht="15" customHeight="1" x14ac:dyDescent="0.15">
      <c r="A82" s="52" t="s">
        <v>106</v>
      </c>
      <c r="B82" s="53"/>
      <c r="C82" s="53"/>
      <c r="D82" s="53"/>
    </row>
    <row r="83" spans="1:4" ht="15" customHeight="1" x14ac:dyDescent="0.15">
      <c r="A83" s="52" t="s">
        <v>105</v>
      </c>
      <c r="B83" s="53"/>
      <c r="C83" s="53"/>
      <c r="D83" s="53"/>
    </row>
    <row r="84" spans="1:4" ht="15" customHeight="1" x14ac:dyDescent="0.15">
      <c r="A84" s="52" t="s">
        <v>104</v>
      </c>
      <c r="B84" s="50">
        <v>0</v>
      </c>
      <c r="C84" s="50">
        <v>0</v>
      </c>
      <c r="D84" s="50">
        <f>B84-C84</f>
        <v>0</v>
      </c>
    </row>
    <row r="85" spans="1:4" ht="15" customHeight="1" x14ac:dyDescent="0.15">
      <c r="A85" s="52" t="s">
        <v>103</v>
      </c>
      <c r="B85" s="53"/>
      <c r="C85" s="53"/>
      <c r="D85" s="53"/>
    </row>
    <row r="86" spans="1:4" ht="15" customHeight="1" x14ac:dyDescent="0.15">
      <c r="A86" s="52" t="s">
        <v>102</v>
      </c>
      <c r="B86" s="50">
        <v>0</v>
      </c>
      <c r="C86" s="50">
        <v>0</v>
      </c>
      <c r="D86" s="50">
        <f t="shared" ref="D86:D92" si="4">B86-C86</f>
        <v>0</v>
      </c>
    </row>
    <row r="87" spans="1:4" ht="15" customHeight="1" x14ac:dyDescent="0.15">
      <c r="A87" s="52" t="s">
        <v>101</v>
      </c>
      <c r="B87" s="50">
        <f>B84-B86</f>
        <v>0</v>
      </c>
      <c r="C87" s="50">
        <v>0</v>
      </c>
      <c r="D87" s="50">
        <f t="shared" si="4"/>
        <v>0</v>
      </c>
    </row>
    <row r="88" spans="1:4" ht="15" customHeight="1" x14ac:dyDescent="0.15">
      <c r="A88" s="52" t="s">
        <v>100</v>
      </c>
      <c r="B88" s="50">
        <f>B81+B87</f>
        <v>6384029</v>
      </c>
      <c r="C88" s="50">
        <v>3751582</v>
      </c>
      <c r="D88" s="50">
        <f t="shared" si="4"/>
        <v>2632447</v>
      </c>
    </row>
    <row r="89" spans="1:4" ht="15" customHeight="1" x14ac:dyDescent="0.15">
      <c r="A89" s="52" t="s">
        <v>99</v>
      </c>
      <c r="B89" s="50"/>
      <c r="C89" s="50"/>
      <c r="D89" s="50">
        <f t="shared" si="4"/>
        <v>0</v>
      </c>
    </row>
    <row r="90" spans="1:4" ht="15" customHeight="1" x14ac:dyDescent="0.15">
      <c r="A90" s="52" t="s">
        <v>98</v>
      </c>
      <c r="B90" s="50">
        <f>+B88-B89</f>
        <v>6384029</v>
      </c>
      <c r="C90" s="50">
        <v>3751582</v>
      </c>
      <c r="D90" s="50">
        <f t="shared" si="4"/>
        <v>2632447</v>
      </c>
    </row>
    <row r="91" spans="1:4" ht="15" customHeight="1" x14ac:dyDescent="0.15">
      <c r="A91" s="52" t="s">
        <v>97</v>
      </c>
      <c r="B91" s="50">
        <v>37574527</v>
      </c>
      <c r="C91" s="50">
        <v>33822945</v>
      </c>
      <c r="D91" s="50">
        <f t="shared" si="4"/>
        <v>3751582</v>
      </c>
    </row>
    <row r="92" spans="1:4" ht="15" customHeight="1" x14ac:dyDescent="0.15">
      <c r="A92" s="52" t="s">
        <v>96</v>
      </c>
      <c r="B92" s="50">
        <f>SUM(B90:B91)</f>
        <v>43958556</v>
      </c>
      <c r="C92" s="50">
        <v>37574527</v>
      </c>
      <c r="D92" s="50">
        <f t="shared" si="4"/>
        <v>6384029</v>
      </c>
    </row>
    <row r="93" spans="1:4" ht="15" customHeight="1" x14ac:dyDescent="0.15">
      <c r="A93" s="52" t="s">
        <v>95</v>
      </c>
      <c r="B93" s="53"/>
      <c r="C93" s="53"/>
      <c r="D93" s="53"/>
    </row>
    <row r="94" spans="1:4" ht="15" customHeight="1" x14ac:dyDescent="0.15">
      <c r="A94" s="52" t="s">
        <v>94</v>
      </c>
      <c r="B94" s="50">
        <v>0</v>
      </c>
      <c r="C94" s="50">
        <v>0</v>
      </c>
      <c r="D94" s="50">
        <f>B94-C94</f>
        <v>0</v>
      </c>
    </row>
    <row r="95" spans="1:4" ht="15" customHeight="1" x14ac:dyDescent="0.15">
      <c r="A95" s="52" t="s">
        <v>93</v>
      </c>
      <c r="B95" s="50">
        <v>0</v>
      </c>
      <c r="C95" s="50">
        <v>0</v>
      </c>
      <c r="D95" s="50">
        <f>B95-C95</f>
        <v>0</v>
      </c>
    </row>
    <row r="96" spans="1:4" ht="15" customHeight="1" x14ac:dyDescent="0.15">
      <c r="A96" s="52" t="s">
        <v>92</v>
      </c>
      <c r="B96" s="50">
        <f>SUM(B94:B95)</f>
        <v>0</v>
      </c>
      <c r="C96" s="50">
        <v>0</v>
      </c>
      <c r="D96" s="50">
        <f>B96-C96</f>
        <v>0</v>
      </c>
    </row>
    <row r="97" spans="1:4" ht="15" customHeight="1" x14ac:dyDescent="0.15">
      <c r="A97" s="51" t="s">
        <v>91</v>
      </c>
      <c r="B97" s="50">
        <f>B92+B96</f>
        <v>43958556</v>
      </c>
      <c r="C97" s="50">
        <v>37574527</v>
      </c>
      <c r="D97" s="50">
        <f>B97-C97</f>
        <v>6384029</v>
      </c>
    </row>
    <row r="98" spans="1:4" ht="11.25" customHeight="1" x14ac:dyDescent="0.15">
      <c r="A98" s="7"/>
      <c r="D98" s="49"/>
    </row>
    <row r="99" spans="1:4" x14ac:dyDescent="0.15">
      <c r="A99" s="7"/>
    </row>
    <row r="100" spans="1:4" x14ac:dyDescent="0.15">
      <c r="A100" s="7"/>
    </row>
    <row r="101" spans="1:4" x14ac:dyDescent="0.15">
      <c r="A101" s="7"/>
    </row>
    <row r="102" spans="1:4" x14ac:dyDescent="0.15">
      <c r="A102" s="7"/>
    </row>
    <row r="103" spans="1:4" x14ac:dyDescent="0.15">
      <c r="A103" s="7"/>
    </row>
    <row r="104" spans="1:4" x14ac:dyDescent="0.15">
      <c r="A104" s="7"/>
    </row>
    <row r="105" spans="1:4" x14ac:dyDescent="0.15">
      <c r="A105" s="7"/>
    </row>
    <row r="106" spans="1:4" x14ac:dyDescent="0.15">
      <c r="A106" s="7"/>
    </row>
    <row r="107" spans="1:4" x14ac:dyDescent="0.15">
      <c r="A107" s="7"/>
    </row>
    <row r="108" spans="1:4" x14ac:dyDescent="0.15">
      <c r="A108" s="7"/>
    </row>
    <row r="109" spans="1:4" x14ac:dyDescent="0.15">
      <c r="A109" s="7"/>
    </row>
    <row r="110" spans="1:4" x14ac:dyDescent="0.15">
      <c r="A110" s="7"/>
    </row>
    <row r="111" spans="1:4" x14ac:dyDescent="0.15">
      <c r="A111" s="7"/>
    </row>
    <row r="112" spans="1:4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  <row r="298" spans="1:1" x14ac:dyDescent="0.15">
      <c r="A298" s="7"/>
    </row>
    <row r="299" spans="1:1" x14ac:dyDescent="0.15">
      <c r="A299" s="7"/>
    </row>
    <row r="300" spans="1:1" x14ac:dyDescent="0.15">
      <c r="A300" s="7"/>
    </row>
    <row r="301" spans="1:1" x14ac:dyDescent="0.15">
      <c r="A301" s="7"/>
    </row>
    <row r="302" spans="1:1" x14ac:dyDescent="0.15">
      <c r="A302" s="7"/>
    </row>
    <row r="303" spans="1:1" x14ac:dyDescent="0.15">
      <c r="A303" s="7"/>
    </row>
    <row r="304" spans="1:1" x14ac:dyDescent="0.15">
      <c r="A304" s="7"/>
    </row>
    <row r="305" spans="1:1" x14ac:dyDescent="0.15">
      <c r="A305" s="7"/>
    </row>
    <row r="306" spans="1:1" x14ac:dyDescent="0.15">
      <c r="A306" s="7"/>
    </row>
    <row r="307" spans="1:1" x14ac:dyDescent="0.15">
      <c r="A307" s="7"/>
    </row>
    <row r="308" spans="1:1" x14ac:dyDescent="0.15">
      <c r="A308" s="7"/>
    </row>
    <row r="309" spans="1:1" x14ac:dyDescent="0.15">
      <c r="A309" s="7"/>
    </row>
    <row r="310" spans="1:1" x14ac:dyDescent="0.15">
      <c r="A310" s="7"/>
    </row>
    <row r="311" spans="1:1" x14ac:dyDescent="0.15">
      <c r="A311" s="7"/>
    </row>
    <row r="312" spans="1:1" x14ac:dyDescent="0.15">
      <c r="A312" s="7"/>
    </row>
    <row r="313" spans="1:1" x14ac:dyDescent="0.15">
      <c r="A313" s="7"/>
    </row>
    <row r="314" spans="1:1" x14ac:dyDescent="0.15">
      <c r="A314" s="7"/>
    </row>
    <row r="315" spans="1:1" x14ac:dyDescent="0.15">
      <c r="A315" s="7"/>
    </row>
    <row r="316" spans="1:1" x14ac:dyDescent="0.15">
      <c r="A316" s="7"/>
    </row>
    <row r="317" spans="1:1" x14ac:dyDescent="0.15">
      <c r="A317" s="7"/>
    </row>
    <row r="318" spans="1:1" x14ac:dyDescent="0.15">
      <c r="A318" s="7"/>
    </row>
    <row r="319" spans="1:1" x14ac:dyDescent="0.15">
      <c r="A319" s="7"/>
    </row>
    <row r="320" spans="1:1" x14ac:dyDescent="0.15">
      <c r="A320" s="7"/>
    </row>
    <row r="321" spans="1:1" x14ac:dyDescent="0.15">
      <c r="A321" s="7"/>
    </row>
    <row r="322" spans="1:1" x14ac:dyDescent="0.15">
      <c r="A322" s="7"/>
    </row>
    <row r="323" spans="1:1" x14ac:dyDescent="0.15">
      <c r="A323" s="7"/>
    </row>
  </sheetData>
  <mergeCells count="2">
    <mergeCell ref="A1:D1"/>
    <mergeCell ref="A2:D2"/>
  </mergeCells>
  <phoneticPr fontId="7"/>
  <printOptions horizontalCentered="1"/>
  <pageMargins left="0.43307086614173229" right="0.39370078740157483" top="0.31496062992125984" bottom="0.43307086614173229" header="0.23622047244094491" footer="0.27559055118110237"/>
  <pageSetup paperSize="9" firstPageNumber="3" orientation="portrait" useFirstPageNumber="1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="115" zoomScaleNormal="115" workbookViewId="0">
      <pane xSplit="1" ySplit="5" topLeftCell="E65" activePane="bottomRight" state="frozen"/>
      <selection pane="topRight" activeCell="B1" sqref="B1"/>
      <selection pane="bottomLeft" activeCell="A6" sqref="A6"/>
      <selection pane="bottomRight" activeCell="I78" sqref="I78"/>
    </sheetView>
  </sheetViews>
  <sheetFormatPr defaultColWidth="9" defaultRowHeight="10.5" outlineLevelRow="1" x14ac:dyDescent="0.15"/>
  <cols>
    <col min="1" max="1" width="33.625" style="64" bestFit="1" customWidth="1"/>
    <col min="2" max="2" width="15.25" style="63" bestFit="1" customWidth="1"/>
    <col min="3" max="3" width="10.875" style="63" bestFit="1" customWidth="1"/>
    <col min="4" max="4" width="9.625" style="63" hidden="1" customWidth="1"/>
    <col min="5" max="5" width="12.875" style="63" customWidth="1"/>
    <col min="6" max="6" width="11.75" style="63" bestFit="1" customWidth="1"/>
    <col min="7" max="7" width="9.625" style="63" hidden="1" customWidth="1"/>
    <col min="8" max="8" width="11.75" style="63" bestFit="1" customWidth="1"/>
    <col min="9" max="9" width="10.875" style="63" bestFit="1" customWidth="1"/>
    <col min="10" max="10" width="9.625" style="63" customWidth="1"/>
    <col min="11" max="11" width="11.75" style="63" bestFit="1" customWidth="1"/>
    <col min="12" max="16384" width="9" style="62"/>
  </cols>
  <sheetData>
    <row r="1" spans="1:11" s="5" customFormat="1" ht="18.75" x14ac:dyDescent="0.15">
      <c r="A1" s="107" t="s">
        <v>170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s="5" customFormat="1" ht="18" customHeight="1" x14ac:dyDescent="0.15">
      <c r="A2" s="108" t="s">
        <v>273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5" customFormat="1" ht="15" customHeight="1" x14ac:dyDescent="0.15">
      <c r="A3" s="61"/>
      <c r="B3" s="60"/>
      <c r="C3" s="60"/>
      <c r="D3" s="67"/>
      <c r="E3" s="7"/>
      <c r="F3" s="7"/>
      <c r="G3" s="7"/>
      <c r="H3" s="7"/>
      <c r="I3" s="7"/>
      <c r="J3" s="7"/>
      <c r="K3" s="67" t="s">
        <v>132</v>
      </c>
    </row>
    <row r="4" spans="1:11" s="66" customFormat="1" ht="16.5" customHeight="1" x14ac:dyDescent="0.15">
      <c r="A4" s="109" t="s">
        <v>53</v>
      </c>
      <c r="B4" s="111" t="s">
        <v>169</v>
      </c>
      <c r="C4" s="111"/>
      <c r="D4" s="111"/>
      <c r="E4" s="111"/>
      <c r="F4" s="112" t="s">
        <v>89</v>
      </c>
      <c r="G4" s="113"/>
      <c r="H4" s="114"/>
      <c r="I4" s="109" t="s">
        <v>168</v>
      </c>
      <c r="J4" s="109" t="s">
        <v>167</v>
      </c>
      <c r="K4" s="109" t="s">
        <v>166</v>
      </c>
    </row>
    <row r="5" spans="1:11" s="66" customFormat="1" ht="24.75" customHeight="1" x14ac:dyDescent="0.15">
      <c r="A5" s="110"/>
      <c r="B5" s="87" t="s">
        <v>239</v>
      </c>
      <c r="C5" s="87" t="s">
        <v>240</v>
      </c>
      <c r="D5" s="87" t="s">
        <v>241</v>
      </c>
      <c r="E5" s="87" t="s">
        <v>189</v>
      </c>
      <c r="F5" s="87" t="s">
        <v>242</v>
      </c>
      <c r="G5" s="87" t="s">
        <v>238</v>
      </c>
      <c r="H5" s="87" t="s">
        <v>165</v>
      </c>
      <c r="I5" s="110"/>
      <c r="J5" s="110"/>
      <c r="K5" s="110"/>
    </row>
    <row r="6" spans="1:11" s="65" customFormat="1" ht="12" x14ac:dyDescent="0.15">
      <c r="A6" s="57" t="s">
        <v>130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65" customFormat="1" ht="12" x14ac:dyDescent="0.15">
      <c r="A7" s="52" t="s">
        <v>129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s="65" customFormat="1" ht="12" x14ac:dyDescent="0.15">
      <c r="A8" s="52" t="s">
        <v>128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s="65" customFormat="1" ht="12" x14ac:dyDescent="0.15">
      <c r="A9" s="52" t="s">
        <v>264</v>
      </c>
      <c r="B9" s="53">
        <f>SUM(B10:B11)</f>
        <v>0</v>
      </c>
      <c r="C9" s="53">
        <f>SUM(C10:C11)</f>
        <v>0</v>
      </c>
      <c r="D9" s="53">
        <f>SUM(D10:D11)</f>
        <v>0</v>
      </c>
      <c r="E9" s="53">
        <f t="shared" ref="E9:E21" si="0">SUM(B9:D9)</f>
        <v>0</v>
      </c>
      <c r="F9" s="53">
        <f>SUM(F10:F11)</f>
        <v>0</v>
      </c>
      <c r="G9" s="53">
        <f>SUM(G10:G11)</f>
        <v>0</v>
      </c>
      <c r="H9" s="53">
        <f t="shared" ref="H9:H36" si="1">SUM(F9:G9)</f>
        <v>0</v>
      </c>
      <c r="I9" s="53">
        <f>SUM(I10:I11)</f>
        <v>25074</v>
      </c>
      <c r="J9" s="53">
        <v>0</v>
      </c>
      <c r="K9" s="53">
        <f>SUM(E9,H9,I9,J9)</f>
        <v>25074</v>
      </c>
    </row>
    <row r="10" spans="1:11" s="65" customFormat="1" ht="12" x14ac:dyDescent="0.15">
      <c r="A10" s="52" t="s">
        <v>268</v>
      </c>
      <c r="B10" s="53"/>
      <c r="C10" s="53"/>
      <c r="D10" s="53"/>
      <c r="E10" s="53">
        <f t="shared" si="0"/>
        <v>0</v>
      </c>
      <c r="F10" s="53"/>
      <c r="G10" s="53"/>
      <c r="H10" s="53">
        <f t="shared" si="1"/>
        <v>0</v>
      </c>
      <c r="I10" s="53">
        <v>25074</v>
      </c>
      <c r="J10" s="53">
        <v>0</v>
      </c>
      <c r="K10" s="53">
        <f t="shared" ref="K10:K36" si="2">SUM(E10,H10,I10,J10)</f>
        <v>25074</v>
      </c>
    </row>
    <row r="11" spans="1:11" s="65" customFormat="1" ht="12" hidden="1" x14ac:dyDescent="0.15">
      <c r="A11" s="52" t="s">
        <v>127</v>
      </c>
      <c r="B11" s="53">
        <f>SUM(B12)</f>
        <v>0</v>
      </c>
      <c r="C11" s="53">
        <f>SUM(C12)</f>
        <v>0</v>
      </c>
      <c r="D11" s="53">
        <f>SUM(D12)</f>
        <v>0</v>
      </c>
      <c r="E11" s="53">
        <f t="shared" si="0"/>
        <v>0</v>
      </c>
      <c r="F11" s="53">
        <f>SUM(F12)</f>
        <v>0</v>
      </c>
      <c r="G11" s="53">
        <f>SUM(G12)</f>
        <v>0</v>
      </c>
      <c r="H11" s="53">
        <f t="shared" si="1"/>
        <v>0</v>
      </c>
      <c r="I11" s="53">
        <f>SUM(I12)</f>
        <v>0</v>
      </c>
      <c r="J11" s="53">
        <v>0</v>
      </c>
      <c r="K11" s="53">
        <f t="shared" si="2"/>
        <v>0</v>
      </c>
    </row>
    <row r="12" spans="1:11" s="65" customFormat="1" ht="12" hidden="1" x14ac:dyDescent="0.15">
      <c r="A12" s="52" t="s">
        <v>126</v>
      </c>
      <c r="B12" s="53"/>
      <c r="C12" s="53"/>
      <c r="D12" s="53"/>
      <c r="E12" s="53">
        <f t="shared" si="0"/>
        <v>0</v>
      </c>
      <c r="F12" s="53"/>
      <c r="G12" s="53"/>
      <c r="H12" s="53">
        <f t="shared" si="1"/>
        <v>0</v>
      </c>
      <c r="I12" s="53"/>
      <c r="J12" s="53">
        <v>0</v>
      </c>
      <c r="K12" s="53">
        <f t="shared" si="2"/>
        <v>0</v>
      </c>
    </row>
    <row r="13" spans="1:11" s="65" customFormat="1" ht="12" x14ac:dyDescent="0.15">
      <c r="A13" s="52" t="s">
        <v>265</v>
      </c>
      <c r="B13" s="53">
        <f>SUM(B14:B16)</f>
        <v>0</v>
      </c>
      <c r="C13" s="53">
        <f>SUM(C14:C16)</f>
        <v>0</v>
      </c>
      <c r="D13" s="53">
        <f>SUM(D14:D16)</f>
        <v>0</v>
      </c>
      <c r="E13" s="53">
        <f t="shared" si="0"/>
        <v>0</v>
      </c>
      <c r="F13" s="53">
        <f>SUM(F14:F16)</f>
        <v>0</v>
      </c>
      <c r="G13" s="53">
        <f>SUM(G14:G16)</f>
        <v>0</v>
      </c>
      <c r="H13" s="53">
        <f t="shared" si="1"/>
        <v>0</v>
      </c>
      <c r="I13" s="53">
        <f>SUM(I14:I16)</f>
        <v>18409000</v>
      </c>
      <c r="J13" s="53">
        <v>0</v>
      </c>
      <c r="K13" s="53">
        <f t="shared" si="2"/>
        <v>18409000</v>
      </c>
    </row>
    <row r="14" spans="1:11" s="65" customFormat="1" ht="12" x14ac:dyDescent="0.15">
      <c r="A14" s="52" t="s">
        <v>125</v>
      </c>
      <c r="B14" s="53">
        <v>0</v>
      </c>
      <c r="C14" s="53">
        <v>0</v>
      </c>
      <c r="D14" s="53"/>
      <c r="E14" s="53">
        <f t="shared" si="0"/>
        <v>0</v>
      </c>
      <c r="F14" s="53"/>
      <c r="G14" s="53"/>
      <c r="H14" s="53">
        <f t="shared" si="1"/>
        <v>0</v>
      </c>
      <c r="I14" s="53">
        <f>1870000+7940000</f>
        <v>9810000</v>
      </c>
      <c r="J14" s="53">
        <f>SUM(J15)</f>
        <v>0</v>
      </c>
      <c r="K14" s="53">
        <f t="shared" si="2"/>
        <v>9810000</v>
      </c>
    </row>
    <row r="15" spans="1:11" s="65" customFormat="1" ht="12" x14ac:dyDescent="0.15">
      <c r="A15" s="52" t="s">
        <v>205</v>
      </c>
      <c r="B15" s="53">
        <v>0</v>
      </c>
      <c r="C15" s="53">
        <v>0</v>
      </c>
      <c r="D15" s="53"/>
      <c r="E15" s="53">
        <f t="shared" si="0"/>
        <v>0</v>
      </c>
      <c r="F15" s="53"/>
      <c r="G15" s="53"/>
      <c r="H15" s="53">
        <f t="shared" si="1"/>
        <v>0</v>
      </c>
      <c r="I15" s="53">
        <v>7252000</v>
      </c>
      <c r="J15" s="53">
        <v>0</v>
      </c>
      <c r="K15" s="53">
        <f t="shared" si="2"/>
        <v>7252000</v>
      </c>
    </row>
    <row r="16" spans="1:11" s="65" customFormat="1" ht="12" x14ac:dyDescent="0.15">
      <c r="A16" s="52" t="s">
        <v>124</v>
      </c>
      <c r="B16" s="53">
        <v>0</v>
      </c>
      <c r="C16" s="53">
        <v>0</v>
      </c>
      <c r="D16" s="53"/>
      <c r="E16" s="53">
        <f t="shared" si="0"/>
        <v>0</v>
      </c>
      <c r="F16" s="53"/>
      <c r="G16" s="53"/>
      <c r="H16" s="53">
        <f t="shared" si="1"/>
        <v>0</v>
      </c>
      <c r="I16" s="53">
        <f>414000+933000</f>
        <v>1347000</v>
      </c>
      <c r="J16" s="53">
        <f>SUM(J17,J19)</f>
        <v>0</v>
      </c>
      <c r="K16" s="53">
        <f t="shared" si="2"/>
        <v>1347000</v>
      </c>
    </row>
    <row r="17" spans="1:12" s="65" customFormat="1" ht="12" x14ac:dyDescent="0.15">
      <c r="A17" s="52" t="s">
        <v>266</v>
      </c>
      <c r="B17" s="53">
        <f>SUM(B18,B25,B29)</f>
        <v>2424200</v>
      </c>
      <c r="C17" s="53">
        <f>SUM(C18,C25,C29)</f>
        <v>0</v>
      </c>
      <c r="D17" s="53">
        <f>SUM(D18,D25,D29)</f>
        <v>0</v>
      </c>
      <c r="E17" s="53">
        <f t="shared" si="0"/>
        <v>2424200</v>
      </c>
      <c r="F17" s="53">
        <f>+F18+F25+F29</f>
        <v>31876302</v>
      </c>
      <c r="G17" s="53">
        <f>SUM(G18,G25,G29)</f>
        <v>0</v>
      </c>
      <c r="H17" s="53">
        <f>SUM(F17:G17)</f>
        <v>31876302</v>
      </c>
      <c r="I17" s="53">
        <f>SUM(I18,I25,I29)</f>
        <v>0</v>
      </c>
      <c r="J17" s="53">
        <v>0</v>
      </c>
      <c r="K17" s="53">
        <f>SUM(E17,H17,I17,J17)</f>
        <v>34300502</v>
      </c>
    </row>
    <row r="18" spans="1:12" s="65" customFormat="1" ht="12" x14ac:dyDescent="0.15">
      <c r="A18" s="52" t="s">
        <v>209</v>
      </c>
      <c r="B18" s="53">
        <f>SUM(B19:B24)</f>
        <v>2424200</v>
      </c>
      <c r="C18" s="53">
        <f>SUM(C19:C24)</f>
        <v>0</v>
      </c>
      <c r="D18" s="53">
        <f>SUM(D19:D24)</f>
        <v>0</v>
      </c>
      <c r="E18" s="53">
        <f t="shared" si="0"/>
        <v>2424200</v>
      </c>
      <c r="F18" s="53">
        <f>SUM(F19:F23)</f>
        <v>13913602</v>
      </c>
      <c r="G18" s="53">
        <f>SUM(G19:G24)</f>
        <v>0</v>
      </c>
      <c r="H18" s="53">
        <f>SUM(F18:G18)</f>
        <v>13913602</v>
      </c>
      <c r="I18" s="53">
        <f>SUM(I19:I24)</f>
        <v>0</v>
      </c>
      <c r="J18" s="53">
        <v>0</v>
      </c>
      <c r="K18" s="53">
        <f>SUM(E18,H18,I18,J18)</f>
        <v>16337802</v>
      </c>
      <c r="L18" s="95"/>
    </row>
    <row r="19" spans="1:12" s="65" customFormat="1" ht="12" x14ac:dyDescent="0.15">
      <c r="A19" s="52" t="s">
        <v>212</v>
      </c>
      <c r="B19" s="53">
        <v>1265000</v>
      </c>
      <c r="C19" s="53">
        <v>0</v>
      </c>
      <c r="D19" s="53"/>
      <c r="E19" s="53">
        <f t="shared" si="0"/>
        <v>1265000</v>
      </c>
      <c r="F19" s="53">
        <v>0</v>
      </c>
      <c r="G19" s="53"/>
      <c r="H19" s="53">
        <f t="shared" si="1"/>
        <v>0</v>
      </c>
      <c r="I19" s="53">
        <v>0</v>
      </c>
      <c r="J19" s="53">
        <v>0</v>
      </c>
      <c r="K19" s="53">
        <f t="shared" si="2"/>
        <v>1265000</v>
      </c>
      <c r="L19" s="95"/>
    </row>
    <row r="20" spans="1:12" s="65" customFormat="1" ht="12" x14ac:dyDescent="0.15">
      <c r="A20" s="52" t="s">
        <v>213</v>
      </c>
      <c r="B20" s="53">
        <v>375000</v>
      </c>
      <c r="C20" s="53">
        <v>0</v>
      </c>
      <c r="D20" s="53"/>
      <c r="E20" s="53">
        <f t="shared" si="0"/>
        <v>375000</v>
      </c>
      <c r="F20" s="53">
        <v>0</v>
      </c>
      <c r="G20" s="53"/>
      <c r="H20" s="53">
        <f t="shared" si="1"/>
        <v>0</v>
      </c>
      <c r="I20" s="53">
        <v>0</v>
      </c>
      <c r="J20" s="53">
        <f>SUM(J21,J28,J32,J35)</f>
        <v>0</v>
      </c>
      <c r="K20" s="53">
        <f t="shared" si="2"/>
        <v>375000</v>
      </c>
      <c r="L20" s="95"/>
    </row>
    <row r="21" spans="1:12" s="65" customFormat="1" ht="12" x14ac:dyDescent="0.15">
      <c r="A21" s="52" t="s">
        <v>214</v>
      </c>
      <c r="B21" s="53">
        <v>356000</v>
      </c>
      <c r="C21" s="53">
        <v>0</v>
      </c>
      <c r="D21" s="53"/>
      <c r="E21" s="53">
        <f t="shared" si="0"/>
        <v>356000</v>
      </c>
      <c r="F21" s="53">
        <v>0</v>
      </c>
      <c r="G21" s="53"/>
      <c r="H21" s="53">
        <f t="shared" si="1"/>
        <v>0</v>
      </c>
      <c r="I21" s="53">
        <v>0</v>
      </c>
      <c r="J21" s="53">
        <v>0</v>
      </c>
      <c r="K21" s="53">
        <f t="shared" si="2"/>
        <v>356000</v>
      </c>
      <c r="L21" s="95"/>
    </row>
    <row r="22" spans="1:12" s="65" customFormat="1" ht="12" x14ac:dyDescent="0.15">
      <c r="A22" s="52" t="s">
        <v>215</v>
      </c>
      <c r="B22" s="53">
        <v>7200</v>
      </c>
      <c r="C22" s="53">
        <v>0</v>
      </c>
      <c r="D22" s="53"/>
      <c r="E22" s="53">
        <f t="shared" ref="E22:E34" si="3">SUM(B22:D22)</f>
        <v>7200</v>
      </c>
      <c r="F22" s="53">
        <v>0</v>
      </c>
      <c r="G22" s="53"/>
      <c r="H22" s="53">
        <f t="shared" si="1"/>
        <v>0</v>
      </c>
      <c r="I22" s="53">
        <v>0</v>
      </c>
      <c r="J22" s="53">
        <v>0</v>
      </c>
      <c r="K22" s="53">
        <f t="shared" si="2"/>
        <v>7200</v>
      </c>
    </row>
    <row r="23" spans="1:12" s="65" customFormat="1" ht="12" x14ac:dyDescent="0.15">
      <c r="A23" s="52" t="s">
        <v>216</v>
      </c>
      <c r="B23" s="53">
        <v>421000</v>
      </c>
      <c r="C23" s="53">
        <v>0</v>
      </c>
      <c r="D23" s="53"/>
      <c r="E23" s="53">
        <f t="shared" si="3"/>
        <v>421000</v>
      </c>
      <c r="F23" s="53">
        <v>13913602</v>
      </c>
      <c r="G23" s="53"/>
      <c r="H23" s="53">
        <f>SUM(F23:G23)</f>
        <v>13913602</v>
      </c>
      <c r="I23" s="53">
        <v>0</v>
      </c>
      <c r="J23" s="53">
        <v>0</v>
      </c>
      <c r="K23" s="53">
        <f t="shared" si="2"/>
        <v>14334602</v>
      </c>
    </row>
    <row r="24" spans="1:12" s="65" customFormat="1" ht="12" hidden="1" x14ac:dyDescent="0.15">
      <c r="A24" s="52"/>
      <c r="B24" s="53"/>
      <c r="C24" s="53"/>
      <c r="D24" s="53"/>
      <c r="E24" s="53">
        <f t="shared" si="3"/>
        <v>0</v>
      </c>
      <c r="F24" s="53"/>
      <c r="G24" s="53"/>
      <c r="H24" s="53">
        <f t="shared" si="1"/>
        <v>0</v>
      </c>
      <c r="I24" s="53"/>
      <c r="J24" s="53">
        <v>0</v>
      </c>
      <c r="K24" s="53">
        <f t="shared" si="2"/>
        <v>0</v>
      </c>
    </row>
    <row r="25" spans="1:12" s="65" customFormat="1" ht="12" x14ac:dyDescent="0.15">
      <c r="A25" s="52" t="s">
        <v>208</v>
      </c>
      <c r="B25" s="53">
        <f>SUM(B26:B28)</f>
        <v>0</v>
      </c>
      <c r="C25" s="53">
        <f>SUM(C26:C28)</f>
        <v>0</v>
      </c>
      <c r="D25" s="53">
        <f>SUM(D26:D28)</f>
        <v>0</v>
      </c>
      <c r="E25" s="53">
        <f t="shared" si="3"/>
        <v>0</v>
      </c>
      <c r="F25" s="53">
        <f>SUM(F26:F28)</f>
        <v>870700</v>
      </c>
      <c r="G25" s="53">
        <f>SUM(G26:G28)</f>
        <v>0</v>
      </c>
      <c r="H25" s="53">
        <f t="shared" si="1"/>
        <v>870700</v>
      </c>
      <c r="I25" s="53">
        <f>SUM(I26:I28)</f>
        <v>0</v>
      </c>
      <c r="J25" s="53">
        <v>0</v>
      </c>
      <c r="K25" s="53">
        <f t="shared" si="2"/>
        <v>870700</v>
      </c>
    </row>
    <row r="26" spans="1:12" s="65" customFormat="1" ht="12.75" customHeight="1" x14ac:dyDescent="0.15">
      <c r="A26" s="52" t="s">
        <v>211</v>
      </c>
      <c r="B26" s="53">
        <v>0</v>
      </c>
      <c r="C26" s="53">
        <v>0</v>
      </c>
      <c r="D26" s="53"/>
      <c r="E26" s="53">
        <f t="shared" si="3"/>
        <v>0</v>
      </c>
      <c r="F26" s="53">
        <v>687700</v>
      </c>
      <c r="G26" s="53"/>
      <c r="H26" s="53">
        <f t="shared" si="1"/>
        <v>687700</v>
      </c>
      <c r="I26" s="53">
        <v>0</v>
      </c>
      <c r="J26" s="53">
        <v>0</v>
      </c>
      <c r="K26" s="53">
        <f t="shared" si="2"/>
        <v>687700</v>
      </c>
    </row>
    <row r="27" spans="1:12" s="65" customFormat="1" ht="12.75" customHeight="1" x14ac:dyDescent="0.15">
      <c r="A27" s="52" t="s">
        <v>276</v>
      </c>
      <c r="B27" s="53">
        <v>0</v>
      </c>
      <c r="C27" s="53">
        <v>0</v>
      </c>
      <c r="D27" s="53"/>
      <c r="E27" s="53">
        <f t="shared" si="3"/>
        <v>0</v>
      </c>
      <c r="F27" s="53">
        <v>183000</v>
      </c>
      <c r="G27" s="53"/>
      <c r="H27" s="53">
        <f t="shared" si="1"/>
        <v>183000</v>
      </c>
      <c r="I27" s="53">
        <v>0</v>
      </c>
      <c r="J27" s="53">
        <v>0</v>
      </c>
      <c r="K27" s="53">
        <f t="shared" si="2"/>
        <v>183000</v>
      </c>
    </row>
    <row r="28" spans="1:12" s="65" customFormat="1" ht="12.75" hidden="1" customHeight="1" x14ac:dyDescent="0.15">
      <c r="A28" s="52"/>
      <c r="B28" s="53">
        <v>0</v>
      </c>
      <c r="C28" s="53">
        <v>0</v>
      </c>
      <c r="D28" s="53"/>
      <c r="E28" s="53">
        <f t="shared" si="3"/>
        <v>0</v>
      </c>
      <c r="F28" s="53"/>
      <c r="G28" s="53"/>
      <c r="H28" s="53">
        <f t="shared" si="1"/>
        <v>0</v>
      </c>
      <c r="I28" s="53">
        <v>0</v>
      </c>
      <c r="J28" s="53">
        <v>0</v>
      </c>
      <c r="K28" s="53">
        <f t="shared" si="2"/>
        <v>0</v>
      </c>
    </row>
    <row r="29" spans="1:12" s="65" customFormat="1" ht="12.75" customHeight="1" x14ac:dyDescent="0.15">
      <c r="A29" s="52" t="s">
        <v>210</v>
      </c>
      <c r="B29" s="53">
        <f>SUM(B30:B31)</f>
        <v>0</v>
      </c>
      <c r="C29" s="53">
        <f>SUM(C30:C31)</f>
        <v>0</v>
      </c>
      <c r="D29" s="53">
        <f>SUM(D30:D31)</f>
        <v>0</v>
      </c>
      <c r="E29" s="53">
        <f t="shared" si="3"/>
        <v>0</v>
      </c>
      <c r="F29" s="53">
        <f>SUM(F30:F31)</f>
        <v>17092000</v>
      </c>
      <c r="G29" s="53">
        <f>SUM(G30:G31)</f>
        <v>0</v>
      </c>
      <c r="H29" s="53">
        <f t="shared" si="1"/>
        <v>17092000</v>
      </c>
      <c r="I29" s="53">
        <f>SUM(I30:I31)</f>
        <v>0</v>
      </c>
      <c r="J29" s="53">
        <v>0</v>
      </c>
      <c r="K29" s="53">
        <f t="shared" si="2"/>
        <v>17092000</v>
      </c>
    </row>
    <row r="30" spans="1:12" s="65" customFormat="1" ht="12" x14ac:dyDescent="0.15">
      <c r="A30" s="52" t="s">
        <v>270</v>
      </c>
      <c r="B30" s="53">
        <v>0</v>
      </c>
      <c r="C30" s="53">
        <v>0</v>
      </c>
      <c r="D30" s="53"/>
      <c r="E30" s="53">
        <f t="shared" si="3"/>
        <v>0</v>
      </c>
      <c r="F30" s="53">
        <v>17092000</v>
      </c>
      <c r="G30" s="53"/>
      <c r="H30" s="53">
        <f t="shared" si="1"/>
        <v>17092000</v>
      </c>
      <c r="I30" s="53">
        <v>0</v>
      </c>
      <c r="J30" s="53">
        <v>0</v>
      </c>
      <c r="K30" s="53">
        <f t="shared" si="2"/>
        <v>17092000</v>
      </c>
    </row>
    <row r="31" spans="1:12" s="65" customFormat="1" ht="12" hidden="1" x14ac:dyDescent="0.15">
      <c r="A31" s="52"/>
      <c r="B31" s="53">
        <v>0</v>
      </c>
      <c r="C31" s="53">
        <v>0</v>
      </c>
      <c r="D31" s="53"/>
      <c r="E31" s="53">
        <f t="shared" si="3"/>
        <v>0</v>
      </c>
      <c r="F31" s="53">
        <v>0</v>
      </c>
      <c r="G31" s="53"/>
      <c r="H31" s="53">
        <f t="shared" si="1"/>
        <v>0</v>
      </c>
      <c r="I31" s="53">
        <v>0</v>
      </c>
      <c r="J31" s="53">
        <v>0</v>
      </c>
      <c r="K31" s="53">
        <f t="shared" si="2"/>
        <v>0</v>
      </c>
    </row>
    <row r="32" spans="1:12" s="65" customFormat="1" ht="12" x14ac:dyDescent="0.15">
      <c r="A32" s="52" t="s">
        <v>267</v>
      </c>
      <c r="B32" s="53">
        <f>SUM(B33:B33)</f>
        <v>250000</v>
      </c>
      <c r="C32" s="53">
        <f>SUM(C33:C33)</f>
        <v>0</v>
      </c>
      <c r="D32" s="53">
        <f>SUM(D33:D33)</f>
        <v>0</v>
      </c>
      <c r="E32" s="53">
        <f t="shared" si="3"/>
        <v>250000</v>
      </c>
      <c r="F32" s="53">
        <f>SUM(F33:F33)</f>
        <v>0</v>
      </c>
      <c r="G32" s="53">
        <f>SUM(G33:G33)</f>
        <v>0</v>
      </c>
      <c r="H32" s="53">
        <f t="shared" si="1"/>
        <v>0</v>
      </c>
      <c r="I32" s="53">
        <f>SUM(I33:I33)</f>
        <v>0</v>
      </c>
      <c r="J32" s="53">
        <v>0</v>
      </c>
      <c r="K32" s="53">
        <f t="shared" si="2"/>
        <v>250000</v>
      </c>
    </row>
    <row r="33" spans="1:11" s="65" customFormat="1" ht="12" x14ac:dyDescent="0.15">
      <c r="A33" s="52" t="s">
        <v>207</v>
      </c>
      <c r="B33" s="53">
        <v>250000</v>
      </c>
      <c r="C33" s="53">
        <v>0</v>
      </c>
      <c r="D33" s="53"/>
      <c r="E33" s="53">
        <f t="shared" si="3"/>
        <v>250000</v>
      </c>
      <c r="F33" s="53">
        <v>0</v>
      </c>
      <c r="G33" s="53"/>
      <c r="H33" s="53">
        <f t="shared" si="1"/>
        <v>0</v>
      </c>
      <c r="I33" s="53">
        <v>0</v>
      </c>
      <c r="J33" s="53">
        <v>0</v>
      </c>
      <c r="K33" s="53">
        <f t="shared" si="2"/>
        <v>250000</v>
      </c>
    </row>
    <row r="34" spans="1:11" s="65" customFormat="1" ht="12" x14ac:dyDescent="0.15">
      <c r="A34" s="52" t="s">
        <v>123</v>
      </c>
      <c r="B34" s="53">
        <f>SUM(B35:B36)</f>
        <v>0</v>
      </c>
      <c r="C34" s="53">
        <f>SUM(C35:C36)</f>
        <v>50001</v>
      </c>
      <c r="D34" s="53">
        <f>SUM(D35:D36)</f>
        <v>0</v>
      </c>
      <c r="E34" s="53">
        <f t="shared" si="3"/>
        <v>50001</v>
      </c>
      <c r="F34" s="53">
        <f>SUM(F35:F36)</f>
        <v>111515</v>
      </c>
      <c r="G34" s="53">
        <f>SUM(G35:G36)</f>
        <v>0</v>
      </c>
      <c r="H34" s="53">
        <f>SUM(F34:G34)</f>
        <v>111515</v>
      </c>
      <c r="I34" s="53">
        <f>SUM(I35:I36)</f>
        <v>1084601</v>
      </c>
      <c r="J34" s="53">
        <v>0</v>
      </c>
      <c r="K34" s="53">
        <f>SUM(E34,H34,I34,J34)</f>
        <v>1246117</v>
      </c>
    </row>
    <row r="35" spans="1:11" s="65" customFormat="1" ht="12" hidden="1" x14ac:dyDescent="0.15">
      <c r="A35" s="52" t="s">
        <v>187</v>
      </c>
      <c r="B35" s="53"/>
      <c r="C35" s="53"/>
      <c r="D35" s="53"/>
      <c r="E35" s="53">
        <f>SUM(E36:E36)</f>
        <v>50001</v>
      </c>
      <c r="F35" s="53"/>
      <c r="G35" s="53"/>
      <c r="H35" s="53">
        <f t="shared" si="1"/>
        <v>0</v>
      </c>
      <c r="I35" s="53"/>
      <c r="J35" s="53">
        <f>SUM(J36:J36)</f>
        <v>0</v>
      </c>
      <c r="K35" s="53">
        <f t="shared" si="2"/>
        <v>50001</v>
      </c>
    </row>
    <row r="36" spans="1:11" s="65" customFormat="1" ht="12" x14ac:dyDescent="0.15">
      <c r="A36" s="52" t="s">
        <v>188</v>
      </c>
      <c r="B36" s="53">
        <v>0</v>
      </c>
      <c r="C36" s="53">
        <v>50001</v>
      </c>
      <c r="D36" s="53"/>
      <c r="E36" s="53">
        <f>SUM(B36:D36)</f>
        <v>50001</v>
      </c>
      <c r="F36" s="53">
        <v>111515</v>
      </c>
      <c r="G36" s="53"/>
      <c r="H36" s="53">
        <f t="shared" si="1"/>
        <v>111515</v>
      </c>
      <c r="I36" s="53">
        <f>1080401+4200</f>
        <v>1084601</v>
      </c>
      <c r="J36" s="53">
        <v>0</v>
      </c>
      <c r="K36" s="53">
        <f t="shared" si="2"/>
        <v>1246117</v>
      </c>
    </row>
    <row r="37" spans="1:11" s="65" customFormat="1" ht="12" x14ac:dyDescent="0.15">
      <c r="A37" s="53" t="s">
        <v>164</v>
      </c>
      <c r="B37" s="50">
        <f>SUM(B9,B11,B13,B17,B32,B34)</f>
        <v>2674200</v>
      </c>
      <c r="C37" s="50">
        <f>SUM(C9,C11,C13,C17,C32,C34)</f>
        <v>50001</v>
      </c>
      <c r="D37" s="50">
        <f>SUM(D9,D11,D13,D17,D32,D34)</f>
        <v>0</v>
      </c>
      <c r="E37" s="50">
        <f>SUM(B37:D37)</f>
        <v>2724201</v>
      </c>
      <c r="F37" s="50">
        <f>SUM(F9,F11,F13,F17,F32,F34)</f>
        <v>31987817</v>
      </c>
      <c r="G37" s="50">
        <f>SUM(G9,G11,G13,G17,G32,G34)</f>
        <v>0</v>
      </c>
      <c r="H37" s="50">
        <f>SUM(F37:G37)</f>
        <v>31987817</v>
      </c>
      <c r="I37" s="50">
        <f>SUM(I9,I11,I13,I17,I32,I34)</f>
        <v>19518675</v>
      </c>
      <c r="J37" s="50">
        <f>SUM(J9,J11,J13,J17,J32,J34)</f>
        <v>0</v>
      </c>
      <c r="K37" s="50">
        <f>SUM(K9,K11,K13,K17,K32,K34)</f>
        <v>54230693</v>
      </c>
    </row>
    <row r="38" spans="1:11" s="65" customFormat="1" ht="12" x14ac:dyDescent="0.15">
      <c r="A38" s="53" t="s">
        <v>163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s="65" customFormat="1" ht="13.5" customHeight="1" x14ac:dyDescent="0.15">
      <c r="A39" s="52" t="s">
        <v>120</v>
      </c>
      <c r="B39" s="53">
        <f>SUM(B40:B56)</f>
        <v>15353824</v>
      </c>
      <c r="C39" s="53">
        <f>SUM(C40:C56)</f>
        <v>1372876</v>
      </c>
      <c r="D39" s="53">
        <f>SUM(D40:D56)</f>
        <v>0</v>
      </c>
      <c r="E39" s="53">
        <f t="shared" ref="E39:E56" si="4">SUM(B39:D39)</f>
        <v>16726700</v>
      </c>
      <c r="F39" s="53">
        <f>SUM(F40:F56)</f>
        <v>18306638</v>
      </c>
      <c r="G39" s="53">
        <f>SUM(G40:G56)</f>
        <v>0</v>
      </c>
      <c r="H39" s="53">
        <f t="shared" ref="H39:H56" si="5">SUM(F39:G39)</f>
        <v>18306638</v>
      </c>
      <c r="I39" s="53">
        <f>SUM(I40:I56)</f>
        <v>0</v>
      </c>
      <c r="J39" s="53">
        <f>J40+J49</f>
        <v>0</v>
      </c>
      <c r="K39" s="53">
        <f>SUM(E39,H39,I39,J39)</f>
        <v>35033338</v>
      </c>
    </row>
    <row r="40" spans="1:11" s="65" customFormat="1" ht="10.5" customHeight="1" x14ac:dyDescent="0.15">
      <c r="A40" s="52" t="s">
        <v>217</v>
      </c>
      <c r="B40" s="53">
        <v>12200</v>
      </c>
      <c r="C40" s="53">
        <v>0</v>
      </c>
      <c r="D40" s="53"/>
      <c r="E40" s="53">
        <f t="shared" si="4"/>
        <v>12200</v>
      </c>
      <c r="F40" s="53">
        <v>117295</v>
      </c>
      <c r="G40" s="53"/>
      <c r="H40" s="53">
        <f>SUM(F40:G40)</f>
        <v>117295</v>
      </c>
      <c r="I40" s="53">
        <v>0</v>
      </c>
      <c r="J40" s="53">
        <f>SUM(J44:J48)</f>
        <v>0</v>
      </c>
      <c r="K40" s="53">
        <f t="shared" ref="K40:K73" si="6">SUM(E40,H40,I40,J40)</f>
        <v>129495</v>
      </c>
    </row>
    <row r="41" spans="1:11" s="65" customFormat="1" ht="13.5" customHeight="1" x14ac:dyDescent="0.15">
      <c r="A41" s="52" t="s">
        <v>119</v>
      </c>
      <c r="B41" s="53">
        <v>4107707</v>
      </c>
      <c r="C41" s="53">
        <v>315526</v>
      </c>
      <c r="D41" s="53"/>
      <c r="E41" s="53">
        <f t="shared" si="4"/>
        <v>4423233</v>
      </c>
      <c r="F41" s="53">
        <v>4263849</v>
      </c>
      <c r="G41" s="53"/>
      <c r="H41" s="53">
        <f t="shared" si="5"/>
        <v>4263849</v>
      </c>
      <c r="I41" s="53">
        <v>0</v>
      </c>
      <c r="J41" s="53">
        <v>0</v>
      </c>
      <c r="K41" s="53">
        <f t="shared" si="6"/>
        <v>8687082</v>
      </c>
    </row>
    <row r="42" spans="1:11" s="65" customFormat="1" ht="12" x14ac:dyDescent="0.15">
      <c r="A42" s="52" t="s">
        <v>118</v>
      </c>
      <c r="B42" s="53">
        <v>96928</v>
      </c>
      <c r="C42" s="53">
        <v>0</v>
      </c>
      <c r="D42" s="53"/>
      <c r="E42" s="53">
        <f t="shared" si="4"/>
        <v>96928</v>
      </c>
      <c r="F42" s="53">
        <v>80429</v>
      </c>
      <c r="G42" s="53"/>
      <c r="H42" s="53">
        <f t="shared" si="5"/>
        <v>80429</v>
      </c>
      <c r="I42" s="53">
        <v>0</v>
      </c>
      <c r="J42" s="53">
        <v>0</v>
      </c>
      <c r="K42" s="53">
        <f t="shared" si="6"/>
        <v>177357</v>
      </c>
    </row>
    <row r="43" spans="1:11" s="65" customFormat="1" ht="12" x14ac:dyDescent="0.15">
      <c r="A43" s="52" t="s">
        <v>274</v>
      </c>
      <c r="B43" s="53">
        <v>22896</v>
      </c>
      <c r="C43" s="53">
        <v>0</v>
      </c>
      <c r="D43" s="53"/>
      <c r="E43" s="53">
        <f t="shared" si="4"/>
        <v>22896</v>
      </c>
      <c r="F43" s="53">
        <v>0</v>
      </c>
      <c r="G43" s="53"/>
      <c r="H43" s="53">
        <f t="shared" si="5"/>
        <v>0</v>
      </c>
      <c r="I43" s="53">
        <v>0</v>
      </c>
      <c r="J43" s="53">
        <v>0</v>
      </c>
      <c r="K43" s="53">
        <f t="shared" si="6"/>
        <v>22896</v>
      </c>
    </row>
    <row r="44" spans="1:11" s="65" customFormat="1" ht="12" x14ac:dyDescent="0.15">
      <c r="A44" s="52" t="s">
        <v>218</v>
      </c>
      <c r="B44" s="53">
        <v>1559044</v>
      </c>
      <c r="C44" s="53">
        <v>137250</v>
      </c>
      <c r="D44" s="53"/>
      <c r="E44" s="53">
        <f t="shared" si="4"/>
        <v>1696294</v>
      </c>
      <c r="F44" s="53">
        <v>2049225</v>
      </c>
      <c r="G44" s="53"/>
      <c r="H44" s="53">
        <f t="shared" si="5"/>
        <v>2049225</v>
      </c>
      <c r="I44" s="53">
        <v>0</v>
      </c>
      <c r="J44" s="53">
        <v>0</v>
      </c>
      <c r="K44" s="53">
        <f t="shared" si="6"/>
        <v>3745519</v>
      </c>
    </row>
    <row r="45" spans="1:11" s="65" customFormat="1" ht="12" x14ac:dyDescent="0.15">
      <c r="A45" s="52" t="s">
        <v>219</v>
      </c>
      <c r="B45" s="53">
        <v>6736799</v>
      </c>
      <c r="C45" s="53">
        <v>317720</v>
      </c>
      <c r="D45" s="53"/>
      <c r="E45" s="53">
        <f t="shared" si="4"/>
        <v>7054519</v>
      </c>
      <c r="F45" s="53">
        <v>0</v>
      </c>
      <c r="G45" s="53"/>
      <c r="H45" s="53">
        <f t="shared" si="5"/>
        <v>0</v>
      </c>
      <c r="I45" s="53">
        <v>0</v>
      </c>
      <c r="J45" s="53">
        <v>0</v>
      </c>
      <c r="K45" s="53">
        <f t="shared" si="6"/>
        <v>7054519</v>
      </c>
    </row>
    <row r="46" spans="1:11" s="65" customFormat="1" ht="12" x14ac:dyDescent="0.15">
      <c r="A46" s="52" t="s">
        <v>220</v>
      </c>
      <c r="B46" s="53">
        <v>846362</v>
      </c>
      <c r="C46" s="53">
        <v>37780</v>
      </c>
      <c r="D46" s="53"/>
      <c r="E46" s="53">
        <f t="shared" si="4"/>
        <v>884142</v>
      </c>
      <c r="F46" s="53">
        <v>5203134</v>
      </c>
      <c r="G46" s="53"/>
      <c r="H46" s="53">
        <f t="shared" si="5"/>
        <v>5203134</v>
      </c>
      <c r="I46" s="53">
        <v>0</v>
      </c>
      <c r="J46" s="53">
        <v>0</v>
      </c>
      <c r="K46" s="53">
        <f t="shared" si="6"/>
        <v>6087276</v>
      </c>
    </row>
    <row r="47" spans="1:11" s="65" customFormat="1" ht="12" x14ac:dyDescent="0.15">
      <c r="A47" s="52" t="s">
        <v>221</v>
      </c>
      <c r="B47" s="53">
        <v>264050</v>
      </c>
      <c r="C47" s="53">
        <v>0</v>
      </c>
      <c r="D47" s="53"/>
      <c r="E47" s="53">
        <f t="shared" si="4"/>
        <v>264050</v>
      </c>
      <c r="F47" s="53">
        <v>3732698</v>
      </c>
      <c r="G47" s="53"/>
      <c r="H47" s="53">
        <f t="shared" si="5"/>
        <v>3732698</v>
      </c>
      <c r="I47" s="53">
        <v>0</v>
      </c>
      <c r="J47" s="53">
        <v>0</v>
      </c>
      <c r="K47" s="53">
        <f t="shared" si="6"/>
        <v>3996748</v>
      </c>
    </row>
    <row r="48" spans="1:11" s="65" customFormat="1" ht="12" x14ac:dyDescent="0.15">
      <c r="A48" s="52" t="s">
        <v>222</v>
      </c>
      <c r="B48" s="53">
        <v>807990</v>
      </c>
      <c r="C48" s="53">
        <v>0</v>
      </c>
      <c r="D48" s="53"/>
      <c r="E48" s="53">
        <f t="shared" si="4"/>
        <v>807990</v>
      </c>
      <c r="F48" s="53">
        <v>0</v>
      </c>
      <c r="G48" s="53"/>
      <c r="H48" s="53">
        <f t="shared" si="5"/>
        <v>0</v>
      </c>
      <c r="I48" s="53">
        <v>0</v>
      </c>
      <c r="J48" s="53">
        <v>0</v>
      </c>
      <c r="K48" s="53">
        <f t="shared" si="6"/>
        <v>807990</v>
      </c>
    </row>
    <row r="49" spans="1:11" s="65" customFormat="1" ht="12" x14ac:dyDescent="0.15">
      <c r="A49" s="52" t="s">
        <v>223</v>
      </c>
      <c r="B49" s="53">
        <v>82080</v>
      </c>
      <c r="C49" s="53">
        <v>0</v>
      </c>
      <c r="D49" s="53"/>
      <c r="E49" s="53">
        <f t="shared" si="4"/>
        <v>82080</v>
      </c>
      <c r="F49" s="53">
        <v>25032</v>
      </c>
      <c r="G49" s="53"/>
      <c r="H49" s="53">
        <f t="shared" si="5"/>
        <v>25032</v>
      </c>
      <c r="I49" s="53">
        <v>0</v>
      </c>
      <c r="J49" s="53">
        <f>SUM(J50:J77)</f>
        <v>0</v>
      </c>
      <c r="K49" s="53">
        <f t="shared" si="6"/>
        <v>107112</v>
      </c>
    </row>
    <row r="50" spans="1:11" s="65" customFormat="1" ht="12" x14ac:dyDescent="0.15">
      <c r="A50" s="52" t="s">
        <v>224</v>
      </c>
      <c r="B50" s="53">
        <v>0</v>
      </c>
      <c r="C50" s="53">
        <v>0</v>
      </c>
      <c r="D50" s="53"/>
      <c r="E50" s="53">
        <f t="shared" si="4"/>
        <v>0</v>
      </c>
      <c r="F50" s="53">
        <v>109805</v>
      </c>
      <c r="G50" s="53"/>
      <c r="H50" s="53">
        <f t="shared" si="5"/>
        <v>109805</v>
      </c>
      <c r="I50" s="53">
        <v>0</v>
      </c>
      <c r="J50" s="53">
        <v>0</v>
      </c>
      <c r="K50" s="53">
        <f t="shared" si="6"/>
        <v>109805</v>
      </c>
    </row>
    <row r="51" spans="1:11" s="65" customFormat="1" ht="12" x14ac:dyDescent="0.15">
      <c r="A51" s="52" t="s">
        <v>225</v>
      </c>
      <c r="B51" s="53">
        <v>0</v>
      </c>
      <c r="C51" s="53">
        <v>0</v>
      </c>
      <c r="D51" s="53"/>
      <c r="E51" s="53">
        <f t="shared" si="4"/>
        <v>0</v>
      </c>
      <c r="F51" s="53">
        <v>670214</v>
      </c>
      <c r="G51" s="53"/>
      <c r="H51" s="53">
        <f t="shared" si="5"/>
        <v>670214</v>
      </c>
      <c r="I51" s="53">
        <v>0</v>
      </c>
      <c r="J51" s="53">
        <v>0</v>
      </c>
      <c r="K51" s="53">
        <f t="shared" si="6"/>
        <v>670214</v>
      </c>
    </row>
    <row r="52" spans="1:11" s="65" customFormat="1" ht="12.75" customHeight="1" x14ac:dyDescent="0.15">
      <c r="A52" s="52" t="s">
        <v>117</v>
      </c>
      <c r="B52" s="53">
        <v>246231</v>
      </c>
      <c r="C52" s="53">
        <v>0</v>
      </c>
      <c r="D52" s="53"/>
      <c r="E52" s="53">
        <f t="shared" si="4"/>
        <v>246231</v>
      </c>
      <c r="F52" s="53">
        <v>603240</v>
      </c>
      <c r="G52" s="53"/>
      <c r="H52" s="53">
        <f t="shared" si="5"/>
        <v>603240</v>
      </c>
      <c r="I52" s="53">
        <v>0</v>
      </c>
      <c r="J52" s="53">
        <v>0</v>
      </c>
      <c r="K52" s="53">
        <f t="shared" si="6"/>
        <v>849471</v>
      </c>
    </row>
    <row r="53" spans="1:11" s="65" customFormat="1" ht="12.75" customHeight="1" x14ac:dyDescent="0.15">
      <c r="A53" s="52" t="s">
        <v>277</v>
      </c>
      <c r="B53" s="53">
        <v>0</v>
      </c>
      <c r="C53" s="53">
        <v>0</v>
      </c>
      <c r="D53" s="53"/>
      <c r="E53" s="53">
        <f t="shared" si="4"/>
        <v>0</v>
      </c>
      <c r="F53" s="53">
        <v>40000</v>
      </c>
      <c r="G53" s="53"/>
      <c r="H53" s="53">
        <f t="shared" si="5"/>
        <v>40000</v>
      </c>
      <c r="I53" s="53"/>
      <c r="J53" s="53"/>
      <c r="K53" s="53">
        <f t="shared" si="6"/>
        <v>40000</v>
      </c>
    </row>
    <row r="54" spans="1:11" s="65" customFormat="1" ht="12.75" customHeight="1" x14ac:dyDescent="0.15">
      <c r="A54" s="52" t="s">
        <v>116</v>
      </c>
      <c r="B54" s="53">
        <v>4320</v>
      </c>
      <c r="C54" s="53">
        <v>0</v>
      </c>
      <c r="D54" s="53"/>
      <c r="E54" s="53">
        <f t="shared" si="4"/>
        <v>4320</v>
      </c>
      <c r="F54" s="53">
        <v>540</v>
      </c>
      <c r="G54" s="53"/>
      <c r="H54" s="53">
        <f t="shared" si="5"/>
        <v>540</v>
      </c>
      <c r="I54" s="53">
        <v>0</v>
      </c>
      <c r="J54" s="53">
        <v>0</v>
      </c>
      <c r="K54" s="53">
        <f t="shared" si="6"/>
        <v>4860</v>
      </c>
    </row>
    <row r="55" spans="1:11" s="65" customFormat="1" ht="12.75" customHeight="1" x14ac:dyDescent="0.15">
      <c r="A55" s="52" t="s">
        <v>226</v>
      </c>
      <c r="B55" s="53">
        <v>0</v>
      </c>
      <c r="C55" s="53">
        <f>2354000-2354000</f>
        <v>0</v>
      </c>
      <c r="D55" s="53"/>
      <c r="E55" s="53">
        <f t="shared" si="4"/>
        <v>0</v>
      </c>
      <c r="F55" s="53">
        <v>787968</v>
      </c>
      <c r="G55" s="53"/>
      <c r="H55" s="53">
        <f t="shared" si="5"/>
        <v>787968</v>
      </c>
      <c r="I55" s="53">
        <v>0</v>
      </c>
      <c r="J55" s="53">
        <v>0</v>
      </c>
      <c r="K55" s="53">
        <f t="shared" si="6"/>
        <v>787968</v>
      </c>
    </row>
    <row r="56" spans="1:11" s="65" customFormat="1" ht="12.75" customHeight="1" x14ac:dyDescent="0.15">
      <c r="A56" s="52" t="s">
        <v>115</v>
      </c>
      <c r="B56" s="53">
        <v>567217</v>
      </c>
      <c r="C56" s="53">
        <v>564600</v>
      </c>
      <c r="D56" s="53"/>
      <c r="E56" s="53">
        <f t="shared" si="4"/>
        <v>1131817</v>
      </c>
      <c r="F56" s="53">
        <v>623209</v>
      </c>
      <c r="G56" s="53"/>
      <c r="H56" s="53">
        <f t="shared" si="5"/>
        <v>623209</v>
      </c>
      <c r="I56" s="53">
        <v>0</v>
      </c>
      <c r="J56" s="53">
        <v>0</v>
      </c>
      <c r="K56" s="53">
        <f t="shared" si="6"/>
        <v>1755026</v>
      </c>
    </row>
    <row r="57" spans="1:11" s="65" customFormat="1" ht="12" x14ac:dyDescent="0.15">
      <c r="A57" s="52" t="s">
        <v>114</v>
      </c>
      <c r="B57" s="53"/>
      <c r="C57" s="53"/>
      <c r="D57" s="53"/>
      <c r="E57" s="53"/>
      <c r="F57" s="53"/>
      <c r="G57" s="53"/>
      <c r="H57" s="53"/>
      <c r="I57" s="53">
        <f>+I58+I63</f>
        <v>12813326</v>
      </c>
      <c r="J57" s="53">
        <v>0</v>
      </c>
      <c r="K57" s="53">
        <f t="shared" si="6"/>
        <v>12813326</v>
      </c>
    </row>
    <row r="58" spans="1:11" s="65" customFormat="1" ht="12" x14ac:dyDescent="0.15">
      <c r="A58" s="52" t="s">
        <v>113</v>
      </c>
      <c r="B58" s="53"/>
      <c r="C58" s="53"/>
      <c r="D58" s="53"/>
      <c r="E58" s="53"/>
      <c r="F58" s="53"/>
      <c r="G58" s="53"/>
      <c r="H58" s="53"/>
      <c r="I58" s="53">
        <f>SUM(I59:I62)</f>
        <v>2981844</v>
      </c>
      <c r="J58" s="53">
        <v>0</v>
      </c>
      <c r="K58" s="53">
        <f t="shared" si="6"/>
        <v>2981844</v>
      </c>
    </row>
    <row r="59" spans="1:11" s="65" customFormat="1" ht="12" x14ac:dyDescent="0.15">
      <c r="A59" s="52" t="s">
        <v>195</v>
      </c>
      <c r="B59" s="53"/>
      <c r="C59" s="53"/>
      <c r="D59" s="53"/>
      <c r="E59" s="53"/>
      <c r="F59" s="53"/>
      <c r="G59" s="53"/>
      <c r="H59" s="53"/>
      <c r="I59" s="53">
        <v>222740</v>
      </c>
      <c r="J59" s="53">
        <v>0</v>
      </c>
      <c r="K59" s="53">
        <f t="shared" si="6"/>
        <v>222740</v>
      </c>
    </row>
    <row r="60" spans="1:11" s="65" customFormat="1" ht="12" x14ac:dyDescent="0.15">
      <c r="A60" s="52" t="s">
        <v>196</v>
      </c>
      <c r="B60" s="53"/>
      <c r="C60" s="53"/>
      <c r="D60" s="53"/>
      <c r="E60" s="53"/>
      <c r="F60" s="53"/>
      <c r="G60" s="53"/>
      <c r="H60" s="53"/>
      <c r="I60" s="53">
        <v>2658164</v>
      </c>
      <c r="J60" s="53">
        <v>0</v>
      </c>
      <c r="K60" s="53">
        <f t="shared" si="6"/>
        <v>2658164</v>
      </c>
    </row>
    <row r="61" spans="1:11" s="65" customFormat="1" ht="12" x14ac:dyDescent="0.15">
      <c r="A61" s="52" t="s">
        <v>278</v>
      </c>
      <c r="B61" s="53"/>
      <c r="C61" s="53"/>
      <c r="D61" s="53"/>
      <c r="E61" s="53"/>
      <c r="F61" s="53"/>
      <c r="G61" s="53"/>
      <c r="H61" s="53"/>
      <c r="I61" s="53">
        <v>20719</v>
      </c>
      <c r="J61" s="53"/>
      <c r="K61" s="53">
        <f t="shared" si="6"/>
        <v>20719</v>
      </c>
    </row>
    <row r="62" spans="1:11" s="65" customFormat="1" ht="12" x14ac:dyDescent="0.15">
      <c r="A62" s="52" t="s">
        <v>263</v>
      </c>
      <c r="B62" s="53"/>
      <c r="C62" s="53"/>
      <c r="D62" s="53"/>
      <c r="E62" s="53"/>
      <c r="F62" s="53"/>
      <c r="G62" s="53"/>
      <c r="H62" s="53"/>
      <c r="I62" s="53">
        <v>80221</v>
      </c>
      <c r="J62" s="53">
        <v>0</v>
      </c>
      <c r="K62" s="53">
        <f t="shared" si="6"/>
        <v>80221</v>
      </c>
    </row>
    <row r="63" spans="1:11" s="65" customFormat="1" ht="12" x14ac:dyDescent="0.15">
      <c r="A63" s="52" t="s">
        <v>112</v>
      </c>
      <c r="B63" s="53"/>
      <c r="C63" s="53"/>
      <c r="D63" s="53"/>
      <c r="E63" s="53"/>
      <c r="F63" s="53"/>
      <c r="G63" s="53"/>
      <c r="H63" s="53"/>
      <c r="I63" s="53">
        <f>SUM(I64:I77)</f>
        <v>9831482</v>
      </c>
      <c r="J63" s="53">
        <v>0</v>
      </c>
      <c r="K63" s="53">
        <f t="shared" si="6"/>
        <v>9831482</v>
      </c>
    </row>
    <row r="64" spans="1:11" s="65" customFormat="1" ht="12" x14ac:dyDescent="0.15">
      <c r="A64" s="52" t="s">
        <v>198</v>
      </c>
      <c r="B64" s="53"/>
      <c r="C64" s="53"/>
      <c r="D64" s="53"/>
      <c r="E64" s="53"/>
      <c r="F64" s="53"/>
      <c r="G64" s="53"/>
      <c r="H64" s="53"/>
      <c r="I64" s="53">
        <v>234378</v>
      </c>
      <c r="J64" s="53">
        <v>0</v>
      </c>
      <c r="K64" s="53">
        <f t="shared" si="6"/>
        <v>234378</v>
      </c>
    </row>
    <row r="65" spans="1:11" s="65" customFormat="1" ht="12" x14ac:dyDescent="0.15">
      <c r="A65" s="52" t="s">
        <v>161</v>
      </c>
      <c r="B65" s="53"/>
      <c r="C65" s="53"/>
      <c r="D65" s="53"/>
      <c r="E65" s="53"/>
      <c r="F65" s="53"/>
      <c r="G65" s="53"/>
      <c r="H65" s="53"/>
      <c r="I65" s="53">
        <v>1988040</v>
      </c>
      <c r="J65" s="53">
        <v>0</v>
      </c>
      <c r="K65" s="53">
        <f t="shared" si="6"/>
        <v>1988040</v>
      </c>
    </row>
    <row r="66" spans="1:11" s="65" customFormat="1" ht="12" x14ac:dyDescent="0.15">
      <c r="A66" s="52" t="s">
        <v>160</v>
      </c>
      <c r="B66" s="53"/>
      <c r="C66" s="53"/>
      <c r="D66" s="53"/>
      <c r="E66" s="53"/>
      <c r="F66" s="53"/>
      <c r="G66" s="53"/>
      <c r="H66" s="53"/>
      <c r="I66" s="53">
        <v>2582867</v>
      </c>
      <c r="J66" s="53">
        <v>0</v>
      </c>
      <c r="K66" s="53">
        <f t="shared" si="6"/>
        <v>2582867</v>
      </c>
    </row>
    <row r="67" spans="1:11" s="65" customFormat="1" ht="12" x14ac:dyDescent="0.15">
      <c r="A67" s="52" t="s">
        <v>227</v>
      </c>
      <c r="B67" s="53"/>
      <c r="C67" s="53"/>
      <c r="D67" s="53"/>
      <c r="E67" s="53"/>
      <c r="F67" s="53"/>
      <c r="G67" s="53"/>
      <c r="H67" s="53"/>
      <c r="I67" s="53">
        <v>415368</v>
      </c>
      <c r="J67" s="53">
        <v>0</v>
      </c>
      <c r="K67" s="53">
        <f t="shared" si="6"/>
        <v>415368</v>
      </c>
    </row>
    <row r="68" spans="1:11" s="65" customFormat="1" ht="12" x14ac:dyDescent="0.15">
      <c r="A68" s="52" t="s">
        <v>228</v>
      </c>
      <c r="B68" s="53"/>
      <c r="C68" s="53"/>
      <c r="D68" s="53"/>
      <c r="E68" s="53"/>
      <c r="F68" s="53"/>
      <c r="G68" s="53"/>
      <c r="H68" s="53"/>
      <c r="I68" s="53">
        <v>28930</v>
      </c>
      <c r="J68" s="53">
        <v>0</v>
      </c>
      <c r="K68" s="53">
        <f t="shared" si="6"/>
        <v>28930</v>
      </c>
    </row>
    <row r="69" spans="1:11" s="65" customFormat="1" ht="12" x14ac:dyDescent="0.15">
      <c r="A69" s="52" t="s">
        <v>229</v>
      </c>
      <c r="B69" s="53"/>
      <c r="C69" s="53"/>
      <c r="D69" s="53"/>
      <c r="E69" s="53"/>
      <c r="F69" s="53"/>
      <c r="G69" s="53"/>
      <c r="H69" s="53"/>
      <c r="I69" s="53">
        <v>0</v>
      </c>
      <c r="J69" s="53">
        <v>0</v>
      </c>
      <c r="K69" s="53">
        <f t="shared" si="6"/>
        <v>0</v>
      </c>
    </row>
    <row r="70" spans="1:11" s="65" customFormat="1" ht="12" x14ac:dyDescent="0.15">
      <c r="A70" s="52" t="s">
        <v>230</v>
      </c>
      <c r="B70" s="53"/>
      <c r="C70" s="53"/>
      <c r="D70" s="53"/>
      <c r="E70" s="53"/>
      <c r="F70" s="53"/>
      <c r="G70" s="53"/>
      <c r="H70" s="53"/>
      <c r="I70" s="53">
        <v>1757075</v>
      </c>
      <c r="J70" s="53">
        <v>0</v>
      </c>
      <c r="K70" s="53">
        <f t="shared" si="6"/>
        <v>1757075</v>
      </c>
    </row>
    <row r="71" spans="1:11" s="65" customFormat="1" ht="12" x14ac:dyDescent="0.15">
      <c r="A71" s="52" t="s">
        <v>159</v>
      </c>
      <c r="B71" s="53"/>
      <c r="C71" s="53"/>
      <c r="D71" s="53"/>
      <c r="E71" s="53"/>
      <c r="F71" s="53"/>
      <c r="G71" s="53"/>
      <c r="H71" s="53"/>
      <c r="I71" s="53">
        <v>318369</v>
      </c>
      <c r="J71" s="53">
        <v>0</v>
      </c>
      <c r="K71" s="53">
        <f t="shared" si="6"/>
        <v>318369</v>
      </c>
    </row>
    <row r="72" spans="1:11" s="65" customFormat="1" ht="12" x14ac:dyDescent="0.15">
      <c r="A72" s="52" t="s">
        <v>231</v>
      </c>
      <c r="B72" s="53"/>
      <c r="C72" s="53"/>
      <c r="D72" s="53"/>
      <c r="E72" s="53"/>
      <c r="F72" s="53"/>
      <c r="G72" s="53"/>
      <c r="H72" s="53"/>
      <c r="I72" s="53">
        <v>81000</v>
      </c>
      <c r="J72" s="53">
        <v>0</v>
      </c>
      <c r="K72" s="53">
        <f t="shared" si="6"/>
        <v>81000</v>
      </c>
    </row>
    <row r="73" spans="1:11" s="65" customFormat="1" ht="12" x14ac:dyDescent="0.15">
      <c r="A73" s="52" t="s">
        <v>199</v>
      </c>
      <c r="B73" s="53"/>
      <c r="C73" s="53"/>
      <c r="D73" s="53"/>
      <c r="E73" s="53"/>
      <c r="F73" s="53"/>
      <c r="G73" s="53"/>
      <c r="H73" s="53"/>
      <c r="I73" s="53">
        <v>81449</v>
      </c>
      <c r="J73" s="53">
        <v>0</v>
      </c>
      <c r="K73" s="53">
        <f t="shared" si="6"/>
        <v>81449</v>
      </c>
    </row>
    <row r="74" spans="1:11" s="65" customFormat="1" ht="12" x14ac:dyDescent="0.15">
      <c r="A74" s="52" t="s">
        <v>158</v>
      </c>
      <c r="B74" s="53"/>
      <c r="C74" s="53"/>
      <c r="D74" s="53"/>
      <c r="E74" s="53"/>
      <c r="F74" s="53"/>
      <c r="G74" s="53"/>
      <c r="H74" s="53"/>
      <c r="I74" s="53">
        <v>1800000</v>
      </c>
      <c r="J74" s="53">
        <v>0</v>
      </c>
      <c r="K74" s="53">
        <f>SUM(E74,H74,I74,J74)</f>
        <v>1800000</v>
      </c>
    </row>
    <row r="75" spans="1:11" s="65" customFormat="1" ht="12" x14ac:dyDescent="0.15">
      <c r="A75" s="52" t="s">
        <v>200</v>
      </c>
      <c r="B75" s="53"/>
      <c r="C75" s="53"/>
      <c r="D75" s="53"/>
      <c r="E75" s="53"/>
      <c r="F75" s="53"/>
      <c r="G75" s="53"/>
      <c r="H75" s="53"/>
      <c r="I75" s="53">
        <v>162224</v>
      </c>
      <c r="J75" s="53">
        <v>0</v>
      </c>
      <c r="K75" s="53">
        <f>SUM(E75,H75,I75,J75)</f>
        <v>162224</v>
      </c>
    </row>
    <row r="76" spans="1:11" s="65" customFormat="1" ht="12" x14ac:dyDescent="0.15">
      <c r="A76" s="52" t="s">
        <v>232</v>
      </c>
      <c r="B76" s="53"/>
      <c r="C76" s="53"/>
      <c r="D76" s="53"/>
      <c r="E76" s="53"/>
      <c r="F76" s="53"/>
      <c r="G76" s="53"/>
      <c r="H76" s="53"/>
      <c r="I76" s="53">
        <f>4200+259900</f>
        <v>264100</v>
      </c>
      <c r="J76" s="53">
        <v>0</v>
      </c>
      <c r="K76" s="53">
        <f>SUM(E76,H76,I76,J76)</f>
        <v>264100</v>
      </c>
    </row>
    <row r="77" spans="1:11" s="65" customFormat="1" ht="12" x14ac:dyDescent="0.15">
      <c r="A77" s="52" t="s">
        <v>162</v>
      </c>
      <c r="B77" s="53"/>
      <c r="C77" s="53"/>
      <c r="D77" s="53"/>
      <c r="E77" s="53"/>
      <c r="F77" s="53"/>
      <c r="G77" s="53"/>
      <c r="H77" s="53"/>
      <c r="I77" s="53">
        <v>117682</v>
      </c>
      <c r="J77" s="53">
        <v>0</v>
      </c>
      <c r="K77" s="53">
        <f>SUM(E77,H77,I77,J77)</f>
        <v>117682</v>
      </c>
    </row>
    <row r="78" spans="1:11" s="65" customFormat="1" ht="12" x14ac:dyDescent="0.15">
      <c r="A78" s="53" t="s">
        <v>157</v>
      </c>
      <c r="B78" s="50">
        <f>B39+B57</f>
        <v>15353824</v>
      </c>
      <c r="C78" s="50">
        <f>C39+C57</f>
        <v>1372876</v>
      </c>
      <c r="D78" s="50">
        <f>D39+D57</f>
        <v>0</v>
      </c>
      <c r="E78" s="50">
        <f>SUM(B78:D78)</f>
        <v>16726700</v>
      </c>
      <c r="F78" s="50">
        <f t="shared" ref="F78:K78" si="7">F39+F57</f>
        <v>18306638</v>
      </c>
      <c r="G78" s="50">
        <f t="shared" si="7"/>
        <v>0</v>
      </c>
      <c r="H78" s="50">
        <f t="shared" si="7"/>
        <v>18306638</v>
      </c>
      <c r="I78" s="50">
        <f t="shared" si="7"/>
        <v>12813326</v>
      </c>
      <c r="J78" s="50">
        <f t="shared" si="7"/>
        <v>0</v>
      </c>
      <c r="K78" s="50">
        <f t="shared" si="7"/>
        <v>47846664</v>
      </c>
    </row>
    <row r="79" spans="1:11" s="65" customFormat="1" ht="21" customHeight="1" x14ac:dyDescent="0.15">
      <c r="A79" s="86" t="s">
        <v>156</v>
      </c>
      <c r="B79" s="50">
        <f t="shared" ref="B79:J79" si="8">B37-B78</f>
        <v>-12679624</v>
      </c>
      <c r="C79" s="50">
        <f t="shared" si="8"/>
        <v>-1322875</v>
      </c>
      <c r="D79" s="50">
        <f t="shared" si="8"/>
        <v>0</v>
      </c>
      <c r="E79" s="50">
        <f t="shared" si="8"/>
        <v>-14002499</v>
      </c>
      <c r="F79" s="50">
        <f t="shared" si="8"/>
        <v>13681179</v>
      </c>
      <c r="G79" s="50">
        <f t="shared" si="8"/>
        <v>0</v>
      </c>
      <c r="H79" s="50">
        <f t="shared" si="8"/>
        <v>13681179</v>
      </c>
      <c r="I79" s="50">
        <f t="shared" si="8"/>
        <v>6705349</v>
      </c>
      <c r="J79" s="50">
        <f t="shared" si="8"/>
        <v>0</v>
      </c>
      <c r="K79" s="53">
        <f>SUM(E79,H79,I79,J79)</f>
        <v>6384029</v>
      </c>
    </row>
    <row r="80" spans="1:11" s="65" customFormat="1" ht="12" x14ac:dyDescent="0.15">
      <c r="A80" s="53" t="s">
        <v>155</v>
      </c>
      <c r="B80" s="50">
        <v>0</v>
      </c>
      <c r="C80" s="50">
        <v>0</v>
      </c>
      <c r="D80" s="50">
        <v>0</v>
      </c>
      <c r="E80" s="50">
        <f>SUM(B80:D80)</f>
        <v>0</v>
      </c>
      <c r="F80" s="50">
        <v>0</v>
      </c>
      <c r="G80" s="50">
        <v>0</v>
      </c>
      <c r="H80" s="50">
        <f>SUM(F80:G80)</f>
        <v>0</v>
      </c>
      <c r="I80" s="50">
        <v>0</v>
      </c>
      <c r="J80" s="50">
        <v>0</v>
      </c>
      <c r="K80" s="50">
        <f>SUM(E80,H80,I80,J80)</f>
        <v>0</v>
      </c>
    </row>
    <row r="81" spans="1:11" s="65" customFormat="1" ht="12" x14ac:dyDescent="0.15">
      <c r="A81" s="53" t="s">
        <v>154</v>
      </c>
      <c r="B81" s="50">
        <f>B80</f>
        <v>0</v>
      </c>
      <c r="C81" s="50">
        <f>C80</f>
        <v>0</v>
      </c>
      <c r="D81" s="50">
        <f>D80</f>
        <v>0</v>
      </c>
      <c r="E81" s="50">
        <f>SUM(B81:D81)</f>
        <v>0</v>
      </c>
      <c r="F81" s="50">
        <f>F80</f>
        <v>0</v>
      </c>
      <c r="G81" s="50">
        <f>G80</f>
        <v>0</v>
      </c>
      <c r="H81" s="50">
        <f>SUM(F81:G81)</f>
        <v>0</v>
      </c>
      <c r="I81" s="50">
        <f>SUM(I80)</f>
        <v>0</v>
      </c>
      <c r="J81" s="50">
        <f>J80</f>
        <v>0</v>
      </c>
      <c r="K81" s="50">
        <f>SUM(E81,H81,I81,J81)</f>
        <v>0</v>
      </c>
    </row>
    <row r="82" spans="1:11" s="65" customFormat="1" ht="12" x14ac:dyDescent="0.15">
      <c r="A82" s="53" t="s">
        <v>153</v>
      </c>
      <c r="B82" s="50">
        <f t="shared" ref="B82:J82" si="9">B79+B81</f>
        <v>-12679624</v>
      </c>
      <c r="C82" s="97">
        <f t="shared" si="9"/>
        <v>-1322875</v>
      </c>
      <c r="D82" s="50">
        <f t="shared" si="9"/>
        <v>0</v>
      </c>
      <c r="E82" s="50">
        <f t="shared" si="9"/>
        <v>-14002499</v>
      </c>
      <c r="F82" s="50">
        <f t="shared" si="9"/>
        <v>13681179</v>
      </c>
      <c r="G82" s="50">
        <f t="shared" si="9"/>
        <v>0</v>
      </c>
      <c r="H82" s="50">
        <f t="shared" si="9"/>
        <v>13681179</v>
      </c>
      <c r="I82" s="50">
        <f t="shared" si="9"/>
        <v>6705349</v>
      </c>
      <c r="J82" s="50">
        <f t="shared" si="9"/>
        <v>0</v>
      </c>
      <c r="K82" s="50">
        <f>SUM(E82,H82,I82,J82)</f>
        <v>6384029</v>
      </c>
    </row>
    <row r="83" spans="1:11" s="65" customFormat="1" ht="12" x14ac:dyDescent="0.15">
      <c r="A83" s="53" t="s">
        <v>152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</row>
    <row r="84" spans="1:11" s="65" customFormat="1" ht="12" x14ac:dyDescent="0.15">
      <c r="A84" s="53" t="s">
        <v>151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1" s="65" customFormat="1" ht="12" hidden="1" outlineLevel="1" x14ac:dyDescent="0.15">
      <c r="A85" s="53"/>
      <c r="B85" s="53">
        <v>0</v>
      </c>
      <c r="C85" s="53">
        <v>0</v>
      </c>
      <c r="D85" s="53"/>
      <c r="E85" s="53">
        <f>SUM(B85:D85)</f>
        <v>0</v>
      </c>
      <c r="F85" s="53">
        <v>0</v>
      </c>
      <c r="G85" s="53"/>
      <c r="H85" s="53">
        <f>SUM(F85:G85)</f>
        <v>0</v>
      </c>
      <c r="I85" s="53">
        <v>0</v>
      </c>
      <c r="J85" s="53">
        <v>0</v>
      </c>
      <c r="K85" s="53">
        <f>SUM(E85,H85,I85,J85)</f>
        <v>0</v>
      </c>
    </row>
    <row r="86" spans="1:11" s="65" customFormat="1" ht="12" hidden="1" outlineLevel="1" x14ac:dyDescent="0.15">
      <c r="A86" s="53"/>
      <c r="B86" s="53">
        <v>0</v>
      </c>
      <c r="C86" s="53">
        <v>0</v>
      </c>
      <c r="D86" s="53"/>
      <c r="E86" s="53">
        <f>SUM(B86:D86)</f>
        <v>0</v>
      </c>
      <c r="F86" s="53">
        <v>0</v>
      </c>
      <c r="G86" s="53"/>
      <c r="H86" s="53">
        <f>SUM(F86:G86)</f>
        <v>0</v>
      </c>
      <c r="I86" s="53">
        <v>0</v>
      </c>
      <c r="J86" s="53">
        <v>0</v>
      </c>
      <c r="K86" s="53">
        <f>SUM(E86,H86,I86)</f>
        <v>0</v>
      </c>
    </row>
    <row r="87" spans="1:11" s="65" customFormat="1" ht="12" collapsed="1" x14ac:dyDescent="0.15">
      <c r="A87" s="53" t="s">
        <v>150</v>
      </c>
      <c r="B87" s="50">
        <f>SUM(B85:B86)</f>
        <v>0</v>
      </c>
      <c r="C87" s="50">
        <f>SUM(C85:C86)</f>
        <v>0</v>
      </c>
      <c r="D87" s="50">
        <f>SUM(D85:D86)</f>
        <v>0</v>
      </c>
      <c r="E87" s="50">
        <f>SUM(B87:D87)</f>
        <v>0</v>
      </c>
      <c r="F87" s="50">
        <f>SUM(F85:F86)</f>
        <v>0</v>
      </c>
      <c r="G87" s="50">
        <f>SUM(G85:G86)</f>
        <v>0</v>
      </c>
      <c r="H87" s="50">
        <f>SUM(F87:G87)</f>
        <v>0</v>
      </c>
      <c r="I87" s="50">
        <f>SUM(I85:I86)</f>
        <v>0</v>
      </c>
      <c r="J87" s="50">
        <f>SUM(J85:J86)</f>
        <v>0</v>
      </c>
      <c r="K87" s="50">
        <f>SUM(E87,H87,I87,J87)</f>
        <v>0</v>
      </c>
    </row>
    <row r="88" spans="1:11" s="65" customFormat="1" ht="12" x14ac:dyDescent="0.15">
      <c r="A88" s="53" t="s">
        <v>149</v>
      </c>
      <c r="B88" s="53"/>
      <c r="C88" s="53"/>
      <c r="D88" s="53"/>
      <c r="E88" s="53"/>
      <c r="F88" s="53"/>
      <c r="G88" s="53"/>
      <c r="H88" s="53"/>
      <c r="I88" s="53"/>
      <c r="J88" s="53"/>
      <c r="K88" s="54"/>
    </row>
    <row r="89" spans="1:11" s="65" customFormat="1" ht="12" hidden="1" x14ac:dyDescent="0.15">
      <c r="A89" s="53"/>
      <c r="B89" s="53"/>
      <c r="C89" s="53"/>
      <c r="D89" s="53"/>
      <c r="E89" s="53">
        <f>SUM(B89:D89)</f>
        <v>0</v>
      </c>
      <c r="F89" s="53"/>
      <c r="G89" s="53"/>
      <c r="H89" s="53">
        <f>SUM(F89:G89)</f>
        <v>0</v>
      </c>
      <c r="I89" s="53"/>
      <c r="J89" s="53">
        <v>0</v>
      </c>
      <c r="K89" s="53">
        <f>SUM(E89,H89,I89,J89)</f>
        <v>0</v>
      </c>
    </row>
    <row r="90" spans="1:11" s="65" customFormat="1" ht="12" hidden="1" x14ac:dyDescent="0.15">
      <c r="A90" s="53"/>
      <c r="B90" s="53"/>
      <c r="C90" s="53"/>
      <c r="D90" s="53"/>
      <c r="E90" s="53">
        <f>SUM(B90:D90)</f>
        <v>0</v>
      </c>
      <c r="F90" s="53"/>
      <c r="G90" s="53"/>
      <c r="H90" s="53">
        <f>SUM(F90:G90)</f>
        <v>0</v>
      </c>
      <c r="I90" s="53"/>
      <c r="J90" s="53">
        <v>0</v>
      </c>
      <c r="K90" s="55">
        <f>SUM(E90,H90,I90,J90)</f>
        <v>0</v>
      </c>
    </row>
    <row r="91" spans="1:11" s="65" customFormat="1" ht="12" x14ac:dyDescent="0.15">
      <c r="A91" s="53" t="s">
        <v>148</v>
      </c>
      <c r="B91" s="50">
        <f t="shared" ref="B91:K91" si="10">SUM(B89:B90)</f>
        <v>0</v>
      </c>
      <c r="C91" s="50">
        <f t="shared" si="10"/>
        <v>0</v>
      </c>
      <c r="D91" s="50">
        <f t="shared" si="10"/>
        <v>0</v>
      </c>
      <c r="E91" s="50">
        <f t="shared" si="10"/>
        <v>0</v>
      </c>
      <c r="F91" s="50">
        <f t="shared" si="10"/>
        <v>0</v>
      </c>
      <c r="G91" s="50">
        <f t="shared" si="10"/>
        <v>0</v>
      </c>
      <c r="H91" s="50">
        <f t="shared" si="10"/>
        <v>0</v>
      </c>
      <c r="I91" s="50">
        <f t="shared" si="10"/>
        <v>0</v>
      </c>
      <c r="J91" s="50">
        <f t="shared" si="10"/>
        <v>0</v>
      </c>
      <c r="K91" s="50">
        <f t="shared" si="10"/>
        <v>0</v>
      </c>
    </row>
    <row r="92" spans="1:11" s="65" customFormat="1" ht="12" x14ac:dyDescent="0.15">
      <c r="A92" s="53" t="s">
        <v>147</v>
      </c>
      <c r="B92" s="50">
        <f t="shared" ref="B92:I92" si="11">B87-B91</f>
        <v>0</v>
      </c>
      <c r="C92" s="50">
        <f t="shared" si="11"/>
        <v>0</v>
      </c>
      <c r="D92" s="50">
        <f t="shared" si="11"/>
        <v>0</v>
      </c>
      <c r="E92" s="50">
        <f t="shared" si="11"/>
        <v>0</v>
      </c>
      <c r="F92" s="50">
        <f t="shared" si="11"/>
        <v>0</v>
      </c>
      <c r="G92" s="50">
        <f t="shared" si="11"/>
        <v>0</v>
      </c>
      <c r="H92" s="50">
        <f t="shared" si="11"/>
        <v>0</v>
      </c>
      <c r="I92" s="50">
        <f t="shared" si="11"/>
        <v>0</v>
      </c>
      <c r="J92" s="50">
        <f>J87+J91</f>
        <v>0</v>
      </c>
      <c r="K92" s="50">
        <f t="shared" ref="K92:K98" si="12">SUM(E92,H92,I92,J92)</f>
        <v>0</v>
      </c>
    </row>
    <row r="93" spans="1:11" s="65" customFormat="1" ht="12" x14ac:dyDescent="0.15">
      <c r="A93" s="53" t="s">
        <v>146</v>
      </c>
      <c r="B93" s="50">
        <v>12679624</v>
      </c>
      <c r="C93" s="50">
        <f>1001555+321320</f>
        <v>1322875</v>
      </c>
      <c r="D93" s="50"/>
      <c r="E93" s="50">
        <f>SUM(B93:D93)</f>
        <v>14002499</v>
      </c>
      <c r="F93" s="97">
        <f>-12679624-1001555</f>
        <v>-13681179</v>
      </c>
      <c r="G93" s="97"/>
      <c r="H93" s="97">
        <f>SUM(F93:G93)</f>
        <v>-13681179</v>
      </c>
      <c r="I93" s="50">
        <v>-321320</v>
      </c>
      <c r="J93" s="50">
        <v>0</v>
      </c>
      <c r="K93" s="50">
        <f t="shared" si="12"/>
        <v>0</v>
      </c>
    </row>
    <row r="94" spans="1:11" s="65" customFormat="1" ht="12" x14ac:dyDescent="0.15">
      <c r="A94" s="53" t="s">
        <v>145</v>
      </c>
      <c r="B94" s="50">
        <f>B82+B92+B93</f>
        <v>0</v>
      </c>
      <c r="C94" s="50">
        <f>C82+C92+C93</f>
        <v>0</v>
      </c>
      <c r="D94" s="50">
        <f>D82+D92+D93</f>
        <v>0</v>
      </c>
      <c r="E94" s="50">
        <f>SUM(B94:D94)</f>
        <v>0</v>
      </c>
      <c r="F94" s="50">
        <f>F82+F92+F93</f>
        <v>0</v>
      </c>
      <c r="G94" s="50">
        <f>G82+G92+G93</f>
        <v>0</v>
      </c>
      <c r="H94" s="50">
        <f>SUM(F94:G94)</f>
        <v>0</v>
      </c>
      <c r="I94" s="50">
        <f>I82+I92+I93</f>
        <v>6384029</v>
      </c>
      <c r="J94" s="50">
        <f>J82+J92+J93</f>
        <v>0</v>
      </c>
      <c r="K94" s="50">
        <f t="shared" si="12"/>
        <v>6384029</v>
      </c>
    </row>
    <row r="95" spans="1:11" s="65" customFormat="1" ht="12" x14ac:dyDescent="0.15">
      <c r="A95" s="53" t="s">
        <v>144</v>
      </c>
      <c r="B95" s="50"/>
      <c r="C95" s="50"/>
      <c r="D95" s="50"/>
      <c r="E95" s="50"/>
      <c r="F95" s="50"/>
      <c r="G95" s="50"/>
      <c r="H95" s="50"/>
      <c r="I95" s="50">
        <v>0</v>
      </c>
      <c r="J95" s="50">
        <f>J83+J93+J94</f>
        <v>0</v>
      </c>
      <c r="K95" s="50">
        <f t="shared" si="12"/>
        <v>0</v>
      </c>
    </row>
    <row r="96" spans="1:11" s="65" customFormat="1" ht="12" x14ac:dyDescent="0.15">
      <c r="A96" s="53" t="s">
        <v>143</v>
      </c>
      <c r="B96" s="50">
        <f t="shared" ref="B96:I96" si="13">+B94-B95</f>
        <v>0</v>
      </c>
      <c r="C96" s="50">
        <f t="shared" si="13"/>
        <v>0</v>
      </c>
      <c r="D96" s="50">
        <f t="shared" si="13"/>
        <v>0</v>
      </c>
      <c r="E96" s="50">
        <f t="shared" si="13"/>
        <v>0</v>
      </c>
      <c r="F96" s="50">
        <f t="shared" si="13"/>
        <v>0</v>
      </c>
      <c r="G96" s="50">
        <f t="shared" si="13"/>
        <v>0</v>
      </c>
      <c r="H96" s="50">
        <f t="shared" si="13"/>
        <v>0</v>
      </c>
      <c r="I96" s="50">
        <f t="shared" si="13"/>
        <v>6384029</v>
      </c>
      <c r="J96" s="50">
        <f>J84+J94+J95</f>
        <v>0</v>
      </c>
      <c r="K96" s="50">
        <f t="shared" si="12"/>
        <v>6384029</v>
      </c>
    </row>
    <row r="97" spans="1:11" s="65" customFormat="1" ht="12" x14ac:dyDescent="0.15">
      <c r="A97" s="53" t="s">
        <v>142</v>
      </c>
      <c r="B97" s="50">
        <v>0</v>
      </c>
      <c r="C97" s="50">
        <v>0</v>
      </c>
      <c r="D97" s="50"/>
      <c r="E97" s="50">
        <f>SUM(B97:D97)</f>
        <v>0</v>
      </c>
      <c r="F97" s="50">
        <v>0</v>
      </c>
      <c r="G97" s="50"/>
      <c r="H97" s="50">
        <f>SUM(F97:G97)</f>
        <v>0</v>
      </c>
      <c r="I97" s="50">
        <v>37574527</v>
      </c>
      <c r="J97" s="50">
        <v>0</v>
      </c>
      <c r="K97" s="50">
        <f t="shared" si="12"/>
        <v>37574527</v>
      </c>
    </row>
    <row r="98" spans="1:11" s="65" customFormat="1" ht="12" x14ac:dyDescent="0.15">
      <c r="A98" s="53" t="s">
        <v>141</v>
      </c>
      <c r="B98" s="50">
        <f t="shared" ref="B98:H98" si="14">B94+B97</f>
        <v>0</v>
      </c>
      <c r="C98" s="50">
        <f t="shared" si="14"/>
        <v>0</v>
      </c>
      <c r="D98" s="50">
        <f t="shared" si="14"/>
        <v>0</v>
      </c>
      <c r="E98" s="50">
        <f t="shared" si="14"/>
        <v>0</v>
      </c>
      <c r="F98" s="50">
        <f t="shared" si="14"/>
        <v>0</v>
      </c>
      <c r="G98" s="50">
        <f t="shared" si="14"/>
        <v>0</v>
      </c>
      <c r="H98" s="50">
        <f t="shared" si="14"/>
        <v>0</v>
      </c>
      <c r="I98" s="50">
        <f>I96+I97</f>
        <v>43958556</v>
      </c>
      <c r="J98" s="50">
        <f>J94+J97</f>
        <v>0</v>
      </c>
      <c r="K98" s="50">
        <f t="shared" si="12"/>
        <v>43958556</v>
      </c>
    </row>
    <row r="99" spans="1:11" s="65" customFormat="1" ht="12" x14ac:dyDescent="0.15">
      <c r="A99" s="53" t="s">
        <v>95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 s="65" customFormat="1" ht="12" hidden="1" x14ac:dyDescent="0.15">
      <c r="A100" s="53" t="s">
        <v>140</v>
      </c>
      <c r="B100" s="53">
        <f>B101</f>
        <v>0</v>
      </c>
      <c r="C100" s="53">
        <f>C101</f>
        <v>0</v>
      </c>
      <c r="D100" s="53">
        <f>D101</f>
        <v>0</v>
      </c>
      <c r="E100" s="53">
        <f>SUM(B100:D100)</f>
        <v>0</v>
      </c>
      <c r="F100" s="53">
        <f>F101</f>
        <v>0</v>
      </c>
      <c r="G100" s="53">
        <f>G101</f>
        <v>0</v>
      </c>
      <c r="H100" s="53">
        <f>SUM(F100:G100)</f>
        <v>0</v>
      </c>
      <c r="I100" s="53">
        <f>I101</f>
        <v>0</v>
      </c>
      <c r="J100" s="53">
        <v>0</v>
      </c>
      <c r="K100" s="53">
        <f>SUM(E100,H100,I100,J100)</f>
        <v>0</v>
      </c>
    </row>
    <row r="101" spans="1:11" s="65" customFormat="1" ht="12" hidden="1" x14ac:dyDescent="0.15">
      <c r="A101" s="53" t="s">
        <v>139</v>
      </c>
      <c r="B101" s="53"/>
      <c r="C101" s="53"/>
      <c r="D101" s="53"/>
      <c r="E101" s="53">
        <f>SUM(B101:D101)</f>
        <v>0</v>
      </c>
      <c r="F101" s="53"/>
      <c r="G101" s="53"/>
      <c r="H101" s="53">
        <f>SUM(F101:G101)</f>
        <v>0</v>
      </c>
      <c r="I101" s="53"/>
      <c r="J101" s="53">
        <v>0</v>
      </c>
      <c r="K101" s="53">
        <f>SUM(E101,H101,I101,J101)</f>
        <v>0</v>
      </c>
    </row>
    <row r="102" spans="1:11" s="65" customFormat="1" ht="12" hidden="1" x14ac:dyDescent="0.15">
      <c r="A102" s="53" t="s">
        <v>138</v>
      </c>
      <c r="B102" s="53">
        <f t="shared" ref="B102:I102" si="15">B103</f>
        <v>0</v>
      </c>
      <c r="C102" s="53">
        <f t="shared" si="15"/>
        <v>0</v>
      </c>
      <c r="D102" s="53">
        <f t="shared" si="15"/>
        <v>0</v>
      </c>
      <c r="E102" s="53">
        <f t="shared" si="15"/>
        <v>0</v>
      </c>
      <c r="F102" s="53">
        <f t="shared" si="15"/>
        <v>0</v>
      </c>
      <c r="G102" s="53">
        <f t="shared" si="15"/>
        <v>0</v>
      </c>
      <c r="H102" s="53">
        <f t="shared" si="15"/>
        <v>0</v>
      </c>
      <c r="I102" s="53">
        <f t="shared" si="15"/>
        <v>0</v>
      </c>
      <c r="J102" s="53">
        <v>0</v>
      </c>
      <c r="K102" s="53">
        <f>SUM(E102,H102,I102,J102)</f>
        <v>0</v>
      </c>
    </row>
    <row r="103" spans="1:11" s="65" customFormat="1" ht="12" hidden="1" x14ac:dyDescent="0.15">
      <c r="A103" s="53" t="s">
        <v>137</v>
      </c>
      <c r="B103" s="53"/>
      <c r="C103" s="53"/>
      <c r="D103" s="53"/>
      <c r="E103" s="53">
        <f>SUM(B103:D103)</f>
        <v>0</v>
      </c>
      <c r="F103" s="53"/>
      <c r="G103" s="53"/>
      <c r="H103" s="53">
        <f>SUM(F103:G103)</f>
        <v>0</v>
      </c>
      <c r="I103" s="53"/>
      <c r="J103" s="53">
        <v>0</v>
      </c>
      <c r="K103" s="53">
        <f>SUM(E103,H103,I103,J103)</f>
        <v>0</v>
      </c>
    </row>
    <row r="104" spans="1:11" s="65" customFormat="1" ht="12" x14ac:dyDescent="0.15">
      <c r="A104" s="53" t="s">
        <v>136</v>
      </c>
      <c r="B104" s="50">
        <f t="shared" ref="B104:K104" si="16">SUM(B100,,B102)</f>
        <v>0</v>
      </c>
      <c r="C104" s="50">
        <f t="shared" si="16"/>
        <v>0</v>
      </c>
      <c r="D104" s="50">
        <f t="shared" si="16"/>
        <v>0</v>
      </c>
      <c r="E104" s="50">
        <f t="shared" si="16"/>
        <v>0</v>
      </c>
      <c r="F104" s="50">
        <f t="shared" si="16"/>
        <v>0</v>
      </c>
      <c r="G104" s="50">
        <f t="shared" si="16"/>
        <v>0</v>
      </c>
      <c r="H104" s="50">
        <f t="shared" si="16"/>
        <v>0</v>
      </c>
      <c r="I104" s="50">
        <f t="shared" si="16"/>
        <v>0</v>
      </c>
      <c r="J104" s="50">
        <f t="shared" si="16"/>
        <v>0</v>
      </c>
      <c r="K104" s="50">
        <f t="shared" si="16"/>
        <v>0</v>
      </c>
    </row>
    <row r="105" spans="1:11" s="65" customFormat="1" ht="12" x14ac:dyDescent="0.15">
      <c r="A105" s="53" t="s">
        <v>135</v>
      </c>
      <c r="B105" s="50">
        <v>0</v>
      </c>
      <c r="C105" s="50">
        <v>0</v>
      </c>
      <c r="D105" s="50">
        <v>0</v>
      </c>
      <c r="E105" s="50">
        <f>SUM(B105:D105)</f>
        <v>0</v>
      </c>
      <c r="F105" s="50">
        <v>0</v>
      </c>
      <c r="G105" s="50">
        <v>0</v>
      </c>
      <c r="H105" s="50">
        <f>SUM(F105:G105)</f>
        <v>0</v>
      </c>
      <c r="I105" s="50">
        <v>0</v>
      </c>
      <c r="J105" s="50">
        <v>0</v>
      </c>
      <c r="K105" s="50">
        <f>SUM(E105,H105,I105,J105)</f>
        <v>0</v>
      </c>
    </row>
    <row r="106" spans="1:11" s="65" customFormat="1" ht="12" x14ac:dyDescent="0.15">
      <c r="A106" s="53" t="s">
        <v>134</v>
      </c>
      <c r="B106" s="50">
        <f t="shared" ref="B106:J106" si="17">B104+B105</f>
        <v>0</v>
      </c>
      <c r="C106" s="50">
        <f t="shared" si="17"/>
        <v>0</v>
      </c>
      <c r="D106" s="50">
        <f t="shared" si="17"/>
        <v>0</v>
      </c>
      <c r="E106" s="50">
        <f t="shared" si="17"/>
        <v>0</v>
      </c>
      <c r="F106" s="50">
        <f t="shared" si="17"/>
        <v>0</v>
      </c>
      <c r="G106" s="50">
        <f t="shared" si="17"/>
        <v>0</v>
      </c>
      <c r="H106" s="50">
        <f t="shared" si="17"/>
        <v>0</v>
      </c>
      <c r="I106" s="50">
        <f t="shared" si="17"/>
        <v>0</v>
      </c>
      <c r="J106" s="50">
        <f t="shared" si="17"/>
        <v>0</v>
      </c>
      <c r="K106" s="50">
        <f>SUM(E106,H106,I106,J106)</f>
        <v>0</v>
      </c>
    </row>
    <row r="107" spans="1:11" s="65" customFormat="1" ht="12" x14ac:dyDescent="0.15">
      <c r="A107" s="55" t="s">
        <v>91</v>
      </c>
      <c r="B107" s="50">
        <f t="shared" ref="B107:J107" si="18">B98+B106</f>
        <v>0</v>
      </c>
      <c r="C107" s="50">
        <f t="shared" si="18"/>
        <v>0</v>
      </c>
      <c r="D107" s="50">
        <f t="shared" si="18"/>
        <v>0</v>
      </c>
      <c r="E107" s="50">
        <f t="shared" si="18"/>
        <v>0</v>
      </c>
      <c r="F107" s="50">
        <f t="shared" si="18"/>
        <v>0</v>
      </c>
      <c r="G107" s="50">
        <f t="shared" si="18"/>
        <v>0</v>
      </c>
      <c r="H107" s="50">
        <f t="shared" si="18"/>
        <v>0</v>
      </c>
      <c r="I107" s="50">
        <f t="shared" si="18"/>
        <v>43958556</v>
      </c>
      <c r="J107" s="50">
        <f t="shared" si="18"/>
        <v>0</v>
      </c>
      <c r="K107" s="50">
        <f>SUM(E107,H107,I107,J107)</f>
        <v>43958556</v>
      </c>
    </row>
  </sheetData>
  <mergeCells count="8">
    <mergeCell ref="A1:K1"/>
    <mergeCell ref="A2:K2"/>
    <mergeCell ref="A4:A5"/>
    <mergeCell ref="B4:E4"/>
    <mergeCell ref="F4:H4"/>
    <mergeCell ref="I4:I5"/>
    <mergeCell ref="J4:J5"/>
    <mergeCell ref="K4:K5"/>
  </mergeCells>
  <phoneticPr fontId="7"/>
  <pageMargins left="0.56000000000000005" right="0" top="0.51181102362204722" bottom="0.43307086614173229" header="0.35433070866141736" footer="0.19685039370078741"/>
  <pageSetup paperSize="9" scale="95" firstPageNumber="5" orientation="landscape" useFirstPageNumber="1" r:id="rId1"/>
  <headerFooter alignWithMargins="0">
    <oddHeader xml:space="preserve">&amp;R
</oddHeader>
    <oddFooter xml:space="preserve">&amp;C&amp;"ＭＳ Ｐ明朝,標準"&amp;10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workbookViewId="0">
      <selection activeCell="C43" sqref="C43"/>
    </sheetView>
  </sheetViews>
  <sheetFormatPr defaultColWidth="9" defaultRowHeight="18" customHeight="1" x14ac:dyDescent="0.15"/>
  <cols>
    <col min="1" max="1" width="5.5" style="68" customWidth="1"/>
    <col min="2" max="2" width="11.375" style="68" customWidth="1"/>
    <col min="3" max="16384" width="9" style="68"/>
  </cols>
  <sheetData>
    <row r="1" spans="1:23" ht="18.75" x14ac:dyDescent="0.15">
      <c r="A1" s="121" t="s">
        <v>186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23" ht="18" customHeight="1" x14ac:dyDescent="0.15">
      <c r="A2" s="85"/>
      <c r="B2" s="84"/>
      <c r="C2" s="84"/>
      <c r="D2" s="84"/>
      <c r="E2" s="84"/>
      <c r="F2" s="84"/>
      <c r="G2" s="84"/>
      <c r="H2" s="84"/>
      <c r="I2" s="84"/>
      <c r="J2" s="84"/>
    </row>
    <row r="3" spans="1:23" s="83" customFormat="1" ht="6.75" customHeight="1" x14ac:dyDescent="0.15"/>
    <row r="4" spans="1:23" s="70" customFormat="1" ht="18" customHeight="1" x14ac:dyDescent="0.15">
      <c r="A4" s="69" t="s">
        <v>185</v>
      </c>
    </row>
    <row r="5" spans="1:23" s="70" customFormat="1" ht="18" customHeight="1" x14ac:dyDescent="0.15">
      <c r="A5" s="69" t="s">
        <v>184</v>
      </c>
    </row>
    <row r="6" spans="1:23" ht="18" customHeight="1" x14ac:dyDescent="0.15">
      <c r="B6" s="82"/>
      <c r="C6" s="82"/>
      <c r="D6" s="82"/>
      <c r="E6" s="82"/>
      <c r="F6" s="82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ht="18" customHeight="1" x14ac:dyDescent="0.15">
      <c r="A7" s="81" t="s">
        <v>183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 ht="9.9499999999999993" customHeight="1" x14ac:dyDescent="0.1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 ht="18" customHeight="1" x14ac:dyDescent="0.15">
      <c r="A9" s="70" t="s">
        <v>254</v>
      </c>
      <c r="B9" s="70"/>
      <c r="C9" s="70"/>
      <c r="D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 ht="18" customHeight="1" x14ac:dyDescent="0.15">
      <c r="A10" s="70"/>
      <c r="B10" s="70" t="s">
        <v>182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ht="18" customHeight="1" x14ac:dyDescent="0.1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  <row r="12" spans="1:23" s="70" customFormat="1" ht="18" customHeight="1" x14ac:dyDescent="0.15">
      <c r="A12" s="77" t="s">
        <v>243</v>
      </c>
    </row>
    <row r="13" spans="1:23" s="70" customFormat="1" ht="18" customHeight="1" x14ac:dyDescent="0.15">
      <c r="A13" s="77"/>
      <c r="B13" s="70" t="s">
        <v>244</v>
      </c>
    </row>
    <row r="14" spans="1:23" s="70" customFormat="1" ht="9.9499999999999993" customHeight="1" x14ac:dyDescent="0.15">
      <c r="A14" s="77"/>
      <c r="K14" s="80" t="s">
        <v>132</v>
      </c>
    </row>
    <row r="15" spans="1:23" s="70" customFormat="1" ht="15" customHeight="1" x14ac:dyDescent="0.15">
      <c r="B15" s="128" t="s">
        <v>178</v>
      </c>
      <c r="C15" s="129"/>
      <c r="D15" s="128" t="s">
        <v>181</v>
      </c>
      <c r="E15" s="129"/>
      <c r="F15" s="124" t="s">
        <v>180</v>
      </c>
      <c r="G15" s="125"/>
      <c r="H15" s="124" t="s">
        <v>179</v>
      </c>
      <c r="I15" s="125"/>
      <c r="J15" s="128" t="s">
        <v>177</v>
      </c>
      <c r="K15" s="129"/>
    </row>
    <row r="16" spans="1:23" s="70" customFormat="1" ht="15" customHeight="1" x14ac:dyDescent="0.15">
      <c r="B16" s="130"/>
      <c r="C16" s="131"/>
      <c r="D16" s="130"/>
      <c r="E16" s="131"/>
      <c r="F16" s="126"/>
      <c r="G16" s="127"/>
      <c r="H16" s="126"/>
      <c r="I16" s="127"/>
      <c r="J16" s="130"/>
      <c r="K16" s="131"/>
    </row>
    <row r="17" spans="1:11" s="70" customFormat="1" ht="15" customHeight="1" x14ac:dyDescent="0.15">
      <c r="B17" s="75" t="s">
        <v>245</v>
      </c>
      <c r="C17" s="71"/>
      <c r="D17" s="72"/>
      <c r="E17" s="72"/>
      <c r="F17" s="74"/>
      <c r="G17" s="73"/>
      <c r="H17" s="79"/>
      <c r="I17" s="78"/>
      <c r="J17" s="74"/>
      <c r="K17" s="73"/>
    </row>
    <row r="18" spans="1:11" s="70" customFormat="1" ht="15" customHeight="1" x14ac:dyDescent="0.15">
      <c r="B18" s="115" t="s">
        <v>255</v>
      </c>
      <c r="C18" s="116"/>
      <c r="D18" s="117">
        <v>18786889</v>
      </c>
      <c r="E18" s="118"/>
      <c r="F18" s="119">
        <v>0</v>
      </c>
      <c r="G18" s="120"/>
      <c r="H18" s="119">
        <v>0</v>
      </c>
      <c r="I18" s="120"/>
      <c r="J18" s="117">
        <f t="shared" ref="J18:J24" si="0">+D18+F18-H18</f>
        <v>18786889</v>
      </c>
      <c r="K18" s="118"/>
    </row>
    <row r="19" spans="1:11" s="70" customFormat="1" ht="15" customHeight="1" x14ac:dyDescent="0.15">
      <c r="B19" s="115" t="s">
        <v>256</v>
      </c>
      <c r="C19" s="116"/>
      <c r="D19" s="117">
        <v>2522000</v>
      </c>
      <c r="E19" s="118"/>
      <c r="F19" s="119">
        <v>0</v>
      </c>
      <c r="G19" s="120"/>
      <c r="H19" s="119">
        <v>0</v>
      </c>
      <c r="I19" s="120"/>
      <c r="J19" s="117">
        <f t="shared" si="0"/>
        <v>2522000</v>
      </c>
      <c r="K19" s="118"/>
    </row>
    <row r="20" spans="1:11" s="70" customFormat="1" ht="15" hidden="1" customHeight="1" x14ac:dyDescent="0.15">
      <c r="B20" s="115"/>
      <c r="C20" s="116"/>
      <c r="D20" s="117"/>
      <c r="E20" s="118"/>
      <c r="F20" s="119"/>
      <c r="G20" s="120"/>
      <c r="H20" s="119"/>
      <c r="I20" s="120"/>
      <c r="J20" s="117">
        <f t="shared" si="0"/>
        <v>0</v>
      </c>
      <c r="K20" s="118"/>
    </row>
    <row r="21" spans="1:11" s="70" customFormat="1" ht="15" hidden="1" customHeight="1" x14ac:dyDescent="0.15">
      <c r="B21" s="115" t="s">
        <v>257</v>
      </c>
      <c r="C21" s="116"/>
      <c r="D21" s="117"/>
      <c r="E21" s="118"/>
      <c r="F21" s="119"/>
      <c r="G21" s="120"/>
      <c r="H21" s="119"/>
      <c r="I21" s="120"/>
      <c r="J21" s="117">
        <f t="shared" si="0"/>
        <v>0</v>
      </c>
      <c r="K21" s="118"/>
    </row>
    <row r="22" spans="1:11" s="70" customFormat="1" ht="15" hidden="1" customHeight="1" x14ac:dyDescent="0.15">
      <c r="B22" s="115"/>
      <c r="C22" s="116"/>
      <c r="D22" s="117">
        <v>0</v>
      </c>
      <c r="E22" s="118"/>
      <c r="F22" s="119">
        <v>0</v>
      </c>
      <c r="G22" s="120"/>
      <c r="H22" s="119">
        <v>0</v>
      </c>
      <c r="I22" s="120"/>
      <c r="J22" s="117">
        <f t="shared" si="0"/>
        <v>0</v>
      </c>
      <c r="K22" s="118"/>
    </row>
    <row r="23" spans="1:11" s="70" customFormat="1" ht="15" hidden="1" customHeight="1" x14ac:dyDescent="0.15">
      <c r="B23" s="115"/>
      <c r="C23" s="116"/>
      <c r="D23" s="117"/>
      <c r="E23" s="118"/>
      <c r="F23" s="119"/>
      <c r="G23" s="120"/>
      <c r="H23" s="119"/>
      <c r="I23" s="120"/>
      <c r="J23" s="117">
        <f t="shared" si="0"/>
        <v>0</v>
      </c>
      <c r="K23" s="118"/>
    </row>
    <row r="24" spans="1:11" s="70" customFormat="1" ht="15" hidden="1" customHeight="1" x14ac:dyDescent="0.15">
      <c r="B24" s="115" t="s">
        <v>173</v>
      </c>
      <c r="C24" s="116"/>
      <c r="D24" s="142">
        <v>0</v>
      </c>
      <c r="E24" s="143"/>
      <c r="F24" s="119">
        <v>0</v>
      </c>
      <c r="G24" s="120"/>
      <c r="H24" s="119">
        <v>0</v>
      </c>
      <c r="I24" s="120"/>
      <c r="J24" s="117">
        <f t="shared" si="0"/>
        <v>0</v>
      </c>
      <c r="K24" s="118"/>
    </row>
    <row r="25" spans="1:11" ht="15" customHeight="1" x14ac:dyDescent="0.15">
      <c r="B25" s="144" t="s">
        <v>172</v>
      </c>
      <c r="C25" s="145"/>
      <c r="D25" s="136">
        <f>SUM(D18:E24)</f>
        <v>21308889</v>
      </c>
      <c r="E25" s="137"/>
      <c r="F25" s="136">
        <f>SUM(F18:G24)</f>
        <v>0</v>
      </c>
      <c r="G25" s="137"/>
      <c r="H25" s="136">
        <f>SUM(H18:I24)</f>
        <v>0</v>
      </c>
      <c r="I25" s="137"/>
      <c r="J25" s="136">
        <f>SUM(J18:K24)</f>
        <v>21308889</v>
      </c>
      <c r="K25" s="137"/>
    </row>
    <row r="27" spans="1:11" s="70" customFormat="1" ht="18" customHeight="1" x14ac:dyDescent="0.15">
      <c r="A27" s="77" t="s">
        <v>246</v>
      </c>
    </row>
    <row r="28" spans="1:11" s="70" customFormat="1" ht="18" customHeight="1" x14ac:dyDescent="0.15">
      <c r="A28" s="77"/>
      <c r="B28" s="70" t="s">
        <v>247</v>
      </c>
    </row>
    <row r="29" spans="1:11" s="70" customFormat="1" ht="10.5" customHeight="1" x14ac:dyDescent="0.15">
      <c r="A29" s="77"/>
      <c r="I29" s="76"/>
      <c r="J29" s="76"/>
      <c r="K29" s="76" t="s">
        <v>132</v>
      </c>
    </row>
    <row r="30" spans="1:11" s="70" customFormat="1" ht="15" customHeight="1" x14ac:dyDescent="0.15">
      <c r="B30" s="128" t="s">
        <v>178</v>
      </c>
      <c r="C30" s="129"/>
      <c r="D30" s="128" t="s">
        <v>177</v>
      </c>
      <c r="E30" s="129"/>
      <c r="F30" s="132" t="s">
        <v>176</v>
      </c>
      <c r="G30" s="133"/>
      <c r="H30" s="132" t="s">
        <v>175</v>
      </c>
      <c r="I30" s="133"/>
      <c r="J30" s="128" t="s">
        <v>174</v>
      </c>
      <c r="K30" s="129"/>
    </row>
    <row r="31" spans="1:11" s="70" customFormat="1" ht="15" customHeight="1" x14ac:dyDescent="0.15">
      <c r="B31" s="130"/>
      <c r="C31" s="131"/>
      <c r="D31" s="130"/>
      <c r="E31" s="131"/>
      <c r="F31" s="134"/>
      <c r="G31" s="135"/>
      <c r="H31" s="134"/>
      <c r="I31" s="135"/>
      <c r="J31" s="130"/>
      <c r="K31" s="131"/>
    </row>
    <row r="32" spans="1:11" s="70" customFormat="1" ht="15" customHeight="1" x14ac:dyDescent="0.15">
      <c r="B32" s="75" t="s">
        <v>245</v>
      </c>
      <c r="C32" s="71"/>
      <c r="D32" s="72"/>
      <c r="E32" s="72"/>
      <c r="F32" s="138"/>
      <c r="G32" s="139"/>
      <c r="H32" s="74"/>
      <c r="I32" s="73"/>
      <c r="J32" s="72"/>
      <c r="K32" s="71"/>
    </row>
    <row r="33" spans="1:11" s="70" customFormat="1" ht="15" customHeight="1" x14ac:dyDescent="0.15">
      <c r="B33" s="115" t="s">
        <v>258</v>
      </c>
      <c r="C33" s="116"/>
      <c r="D33" s="117">
        <f t="shared" ref="D33:D39" si="1">+J18</f>
        <v>18786889</v>
      </c>
      <c r="E33" s="118"/>
      <c r="F33" s="140" t="s">
        <v>171</v>
      </c>
      <c r="G33" s="141"/>
      <c r="H33" s="146">
        <f t="shared" ref="H33:H39" si="2">+D33</f>
        <v>18786889</v>
      </c>
      <c r="I33" s="147"/>
      <c r="J33" s="148" t="s">
        <v>171</v>
      </c>
      <c r="K33" s="149"/>
    </row>
    <row r="34" spans="1:11" s="70" customFormat="1" ht="15" customHeight="1" x14ac:dyDescent="0.15">
      <c r="B34" s="115" t="s">
        <v>256</v>
      </c>
      <c r="C34" s="116"/>
      <c r="D34" s="117">
        <f t="shared" si="1"/>
        <v>2522000</v>
      </c>
      <c r="E34" s="118"/>
      <c r="F34" s="140" t="s">
        <v>171</v>
      </c>
      <c r="G34" s="141"/>
      <c r="H34" s="146">
        <f t="shared" si="2"/>
        <v>2522000</v>
      </c>
      <c r="I34" s="147"/>
      <c r="J34" s="148" t="s">
        <v>171</v>
      </c>
      <c r="K34" s="149"/>
    </row>
    <row r="35" spans="1:11" s="70" customFormat="1" ht="15" hidden="1" customHeight="1" x14ac:dyDescent="0.15">
      <c r="B35" s="115"/>
      <c r="C35" s="116"/>
      <c r="D35" s="117">
        <f t="shared" si="1"/>
        <v>0</v>
      </c>
      <c r="E35" s="118"/>
      <c r="F35" s="140" t="s">
        <v>171</v>
      </c>
      <c r="G35" s="141"/>
      <c r="H35" s="146">
        <f t="shared" si="2"/>
        <v>0</v>
      </c>
      <c r="I35" s="147"/>
      <c r="J35" s="148" t="s">
        <v>171</v>
      </c>
      <c r="K35" s="149"/>
    </row>
    <row r="36" spans="1:11" s="70" customFormat="1" ht="15" hidden="1" customHeight="1" x14ac:dyDescent="0.15">
      <c r="B36" s="115"/>
      <c r="C36" s="116"/>
      <c r="D36" s="117">
        <f t="shared" si="1"/>
        <v>0</v>
      </c>
      <c r="E36" s="118"/>
      <c r="F36" s="140" t="s">
        <v>171</v>
      </c>
      <c r="G36" s="141"/>
      <c r="H36" s="146">
        <f t="shared" si="2"/>
        <v>0</v>
      </c>
      <c r="I36" s="147"/>
      <c r="J36" s="148" t="s">
        <v>171</v>
      </c>
      <c r="K36" s="149"/>
    </row>
    <row r="37" spans="1:11" s="70" customFormat="1" ht="15" hidden="1" customHeight="1" x14ac:dyDescent="0.15">
      <c r="B37" s="115"/>
      <c r="C37" s="116"/>
      <c r="D37" s="117">
        <f t="shared" si="1"/>
        <v>0</v>
      </c>
      <c r="E37" s="118"/>
      <c r="F37" s="140" t="s">
        <v>171</v>
      </c>
      <c r="G37" s="141"/>
      <c r="H37" s="146">
        <f t="shared" si="2"/>
        <v>0</v>
      </c>
      <c r="I37" s="147"/>
      <c r="J37" s="148" t="s">
        <v>171</v>
      </c>
      <c r="K37" s="149"/>
    </row>
    <row r="38" spans="1:11" s="70" customFormat="1" ht="15" hidden="1" customHeight="1" x14ac:dyDescent="0.15">
      <c r="B38" s="115"/>
      <c r="C38" s="116"/>
      <c r="D38" s="117">
        <f t="shared" si="1"/>
        <v>0</v>
      </c>
      <c r="E38" s="118"/>
      <c r="F38" s="140" t="s">
        <v>171</v>
      </c>
      <c r="G38" s="141"/>
      <c r="H38" s="146">
        <f t="shared" si="2"/>
        <v>0</v>
      </c>
      <c r="I38" s="147"/>
      <c r="J38" s="148" t="s">
        <v>171</v>
      </c>
      <c r="K38" s="149"/>
    </row>
    <row r="39" spans="1:11" s="70" customFormat="1" ht="15" hidden="1" customHeight="1" x14ac:dyDescent="0.15">
      <c r="B39" s="115" t="s">
        <v>173</v>
      </c>
      <c r="C39" s="116"/>
      <c r="D39" s="117">
        <f t="shared" si="1"/>
        <v>0</v>
      </c>
      <c r="E39" s="118"/>
      <c r="F39" s="140" t="s">
        <v>171</v>
      </c>
      <c r="G39" s="141"/>
      <c r="H39" s="146">
        <f t="shared" si="2"/>
        <v>0</v>
      </c>
      <c r="I39" s="147"/>
      <c r="J39" s="148" t="s">
        <v>171</v>
      </c>
      <c r="K39" s="149"/>
    </row>
    <row r="40" spans="1:11" ht="15" customHeight="1" x14ac:dyDescent="0.15">
      <c r="B40" s="152" t="s">
        <v>172</v>
      </c>
      <c r="C40" s="153"/>
      <c r="D40" s="154">
        <f>SUM(D33:E39)</f>
        <v>21308889</v>
      </c>
      <c r="E40" s="155"/>
      <c r="F40" s="156" t="s">
        <v>171</v>
      </c>
      <c r="G40" s="157"/>
      <c r="H40" s="150">
        <f>SUM(H33:I39)</f>
        <v>21308889</v>
      </c>
      <c r="I40" s="151"/>
      <c r="J40" s="150">
        <f>SUM(J33:K38)</f>
        <v>0</v>
      </c>
      <c r="K40" s="151"/>
    </row>
    <row r="42" spans="1:11" ht="18" customHeight="1" x14ac:dyDescent="0.15">
      <c r="A42" s="90" t="s">
        <v>259</v>
      </c>
      <c r="B42" s="90"/>
      <c r="C42" s="89"/>
      <c r="D42" s="89"/>
      <c r="E42" s="89"/>
      <c r="F42" s="89"/>
    </row>
    <row r="43" spans="1:11" ht="18" customHeight="1" x14ac:dyDescent="0.15">
      <c r="A43" s="90"/>
      <c r="B43" s="89" t="s">
        <v>271</v>
      </c>
      <c r="C43" s="89"/>
      <c r="D43" s="89"/>
      <c r="E43" s="89"/>
      <c r="F43" s="89"/>
    </row>
  </sheetData>
  <mergeCells count="92">
    <mergeCell ref="B39:C39"/>
    <mergeCell ref="D39:E39"/>
    <mergeCell ref="F39:G39"/>
    <mergeCell ref="H39:I39"/>
    <mergeCell ref="J40:K40"/>
    <mergeCell ref="B40:C40"/>
    <mergeCell ref="D40:E40"/>
    <mergeCell ref="F40:G40"/>
    <mergeCell ref="H40:I40"/>
    <mergeCell ref="J39:K39"/>
    <mergeCell ref="B36:C36"/>
    <mergeCell ref="D36:E36"/>
    <mergeCell ref="F36:G36"/>
    <mergeCell ref="J38:K38"/>
    <mergeCell ref="B38:C38"/>
    <mergeCell ref="D38:E38"/>
    <mergeCell ref="F38:G38"/>
    <mergeCell ref="H38:I38"/>
    <mergeCell ref="H33:I33"/>
    <mergeCell ref="J33:K33"/>
    <mergeCell ref="H34:I34"/>
    <mergeCell ref="H36:I36"/>
    <mergeCell ref="B37:C37"/>
    <mergeCell ref="D37:E37"/>
    <mergeCell ref="F37:G37"/>
    <mergeCell ref="H37:I37"/>
    <mergeCell ref="J34:K34"/>
    <mergeCell ref="J37:K37"/>
    <mergeCell ref="B35:C35"/>
    <mergeCell ref="D35:E35"/>
    <mergeCell ref="F35:G35"/>
    <mergeCell ref="H35:I35"/>
    <mergeCell ref="J35:K35"/>
    <mergeCell ref="J36:K36"/>
    <mergeCell ref="B23:C23"/>
    <mergeCell ref="D23:E23"/>
    <mergeCell ref="F23:G23"/>
    <mergeCell ref="B24:C24"/>
    <mergeCell ref="F30:G31"/>
    <mergeCell ref="F32:G32"/>
    <mergeCell ref="B34:C34"/>
    <mergeCell ref="D34:E34"/>
    <mergeCell ref="F34:G34"/>
    <mergeCell ref="D24:E24"/>
    <mergeCell ref="B33:C33"/>
    <mergeCell ref="D33:E33"/>
    <mergeCell ref="F33:G33"/>
    <mergeCell ref="B30:C31"/>
    <mergeCell ref="D30:E31"/>
    <mergeCell ref="F25:G25"/>
    <mergeCell ref="F24:G24"/>
    <mergeCell ref="B25:C25"/>
    <mergeCell ref="D25:E25"/>
    <mergeCell ref="J30:K31"/>
    <mergeCell ref="H30:I31"/>
    <mergeCell ref="J25:K25"/>
    <mergeCell ref="H22:I22"/>
    <mergeCell ref="J24:K24"/>
    <mergeCell ref="J22:K22"/>
    <mergeCell ref="J23:K23"/>
    <mergeCell ref="H23:I23"/>
    <mergeCell ref="H25:I25"/>
    <mergeCell ref="H24:I24"/>
    <mergeCell ref="J21:K21"/>
    <mergeCell ref="B20:C20"/>
    <mergeCell ref="D20:E20"/>
    <mergeCell ref="F20:G20"/>
    <mergeCell ref="B21:C21"/>
    <mergeCell ref="D21:E21"/>
    <mergeCell ref="F21:G21"/>
    <mergeCell ref="H21:I21"/>
    <mergeCell ref="J20:K20"/>
    <mergeCell ref="H20:I20"/>
    <mergeCell ref="J19:K19"/>
    <mergeCell ref="A1:K1"/>
    <mergeCell ref="J18:K18"/>
    <mergeCell ref="H15:I16"/>
    <mergeCell ref="H18:I18"/>
    <mergeCell ref="J15:K16"/>
    <mergeCell ref="B15:C16"/>
    <mergeCell ref="D15:E16"/>
    <mergeCell ref="B18:C18"/>
    <mergeCell ref="D18:E18"/>
    <mergeCell ref="F18:G18"/>
    <mergeCell ref="F15:G16"/>
    <mergeCell ref="H19:I19"/>
    <mergeCell ref="B22:C22"/>
    <mergeCell ref="D22:E22"/>
    <mergeCell ref="F22:G22"/>
    <mergeCell ref="B19:C19"/>
    <mergeCell ref="D19:E19"/>
    <mergeCell ref="F19:G19"/>
  </mergeCells>
  <phoneticPr fontId="7"/>
  <pageMargins left="0.70866141732283472" right="0.19685039370078741" top="0.39370078740157483" bottom="0.19685039370078741" header="0.31496062992125984" footer="0.31496062992125984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zoomScaleNormal="100" workbookViewId="0">
      <selection activeCell="K16" sqref="K16"/>
    </sheetView>
  </sheetViews>
  <sheetFormatPr defaultColWidth="9" defaultRowHeight="13.5" x14ac:dyDescent="0.15"/>
  <cols>
    <col min="1" max="35" width="3.5" style="88" customWidth="1"/>
    <col min="36" max="16384" width="9" style="88"/>
  </cols>
  <sheetData>
    <row r="1" spans="1:35" ht="18.75" x14ac:dyDescent="0.15">
      <c r="A1" s="158" t="s">
        <v>251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96"/>
      <c r="AC1" s="96"/>
      <c r="AD1" s="96"/>
      <c r="AE1" s="96"/>
      <c r="AF1" s="96"/>
      <c r="AG1" s="96"/>
      <c r="AH1" s="96"/>
      <c r="AI1" s="91"/>
    </row>
    <row r="2" spans="1:35" ht="18.75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1"/>
    </row>
    <row r="3" spans="1:35" ht="18.75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1"/>
    </row>
    <row r="4" spans="1:35" ht="18.75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1"/>
    </row>
    <row r="5" spans="1:35" ht="18" customHeight="1" x14ac:dyDescent="0.15">
      <c r="A5" s="91" t="s">
        <v>250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</row>
    <row r="6" spans="1:35" ht="18" customHeight="1" x14ac:dyDescent="0.15">
      <c r="A6" s="91"/>
      <c r="B6" s="91" t="s">
        <v>249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5" ht="18" customHeight="1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</row>
    <row r="8" spans="1:35" ht="18" customHeight="1" x14ac:dyDescent="0.15">
      <c r="A8" s="91" t="s">
        <v>248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</row>
    <row r="9" spans="1:35" ht="18" customHeight="1" x14ac:dyDescent="0.15">
      <c r="A9" s="91"/>
      <c r="B9" s="91" t="s">
        <v>272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ht="18" customHeight="1" x14ac:dyDescent="0.1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</row>
    <row r="11" spans="1:35" x14ac:dyDescent="0.1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</row>
    <row r="12" spans="1:35" x14ac:dyDescent="0.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</row>
    <row r="13" spans="1:35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</row>
  </sheetData>
  <mergeCells count="1">
    <mergeCell ref="A1:AA1"/>
  </mergeCells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貸借対照表</vt:lpstr>
      <vt:lpstr>貸借対照表内訳書</vt:lpstr>
      <vt:lpstr>正味財産増減計算書</vt:lpstr>
      <vt:lpstr>正味財産増減内訳書</vt:lpstr>
      <vt:lpstr>財務諸表注記</vt:lpstr>
      <vt:lpstr>附属明細書</vt:lpstr>
      <vt:lpstr>表紙!Print_Area</vt:lpstr>
      <vt:lpstr>附属明細書!Print_Area</vt:lpstr>
      <vt:lpstr>正味財産増減計算書!Print_Titles</vt:lpstr>
      <vt:lpstr>正味財産増減内訳書!Print_Titles</vt:lpstr>
      <vt:lpstr>貸借対照表!Print_Titles</vt:lpstr>
      <vt:lpstr>貸借対照表内訳書!Print_Titles</vt:lpstr>
    </vt:vector>
  </TitlesOfParts>
  <Company>KAKO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user</cp:lastModifiedBy>
  <cp:lastPrinted>2016-04-19T05:03:09Z</cp:lastPrinted>
  <dcterms:created xsi:type="dcterms:W3CDTF">2013-01-16T08:57:52Z</dcterms:created>
  <dcterms:modified xsi:type="dcterms:W3CDTF">2016-04-20T06:00:18Z</dcterms:modified>
</cp:coreProperties>
</file>