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2\Users\user\Documents\社団法人全日本かるた協会のドキュメント\総務部\会計\事業報告\事業決算書\平成２６年度決算関係\"/>
    </mc:Choice>
  </mc:AlternateContent>
  <bookViews>
    <workbookView xWindow="0" yWindow="0" windowWidth="20490" windowHeight="7770"/>
  </bookViews>
  <sheets>
    <sheet name="表紙" sheetId="1" r:id="rId1"/>
    <sheet name="貸借対照表" sheetId="2" r:id="rId2"/>
    <sheet name="貸借対照表内訳書" sheetId="3" r:id="rId3"/>
    <sheet name="正味財産増減計算書" sheetId="4" r:id="rId4"/>
    <sheet name="正味財産増減内訳書" sheetId="5" r:id="rId5"/>
    <sheet name="財務諸表注記" sheetId="6" r:id="rId6"/>
    <sheet name="附属明細書" sheetId="11" r:id="rId7"/>
  </sheets>
  <definedNames>
    <definedName name="_xlnm.Print_Area" localSheetId="0">表紙!$A$1:$F$21</definedName>
    <definedName name="_xlnm.Print_Titles" localSheetId="3">正味財産増減計算書!$4:$4</definedName>
    <definedName name="_xlnm.Print_Titles" localSheetId="4">正味財産増減内訳書!$A:$A,正味財産増減内訳書!$4:$5</definedName>
    <definedName name="_xlnm.Print_Titles" localSheetId="1">貸借対照表!$1:$1</definedName>
    <definedName name="_xlnm.Print_Titles" localSheetId="2">貸借対照表内訳書!$A:$A,貸借対照表内訳書!$1:$1</definedName>
  </definedNames>
  <calcPr calcId="152511"/>
</workbook>
</file>

<file path=xl/calcChain.xml><?xml version="1.0" encoding="utf-8"?>
<calcChain xmlns="http://schemas.openxmlformats.org/spreadsheetml/2006/main">
  <c r="H35" i="5" l="1"/>
  <c r="H36" i="5"/>
  <c r="E35" i="5"/>
  <c r="K35" i="5" s="1"/>
  <c r="E36" i="5"/>
  <c r="K36" i="5" s="1"/>
  <c r="E20" i="5"/>
  <c r="E21" i="5" l="1"/>
  <c r="C91" i="5" l="1"/>
  <c r="F91" i="5"/>
  <c r="B91" i="5"/>
  <c r="F52" i="5"/>
  <c r="H52" i="5" s="1"/>
  <c r="K52" i="5" s="1"/>
  <c r="C54" i="5"/>
  <c r="C40" i="5" s="1"/>
  <c r="C76" i="5" s="1"/>
  <c r="F54" i="5"/>
  <c r="F53" i="5"/>
  <c r="F55" i="5"/>
  <c r="B53" i="5"/>
  <c r="B55" i="5"/>
  <c r="F41" i="5"/>
  <c r="B41" i="5"/>
  <c r="B40" i="5" s="1"/>
  <c r="F49" i="5"/>
  <c r="B49" i="5"/>
  <c r="B48" i="5"/>
  <c r="F47" i="5"/>
  <c r="H47" i="5" s="1"/>
  <c r="B47" i="5"/>
  <c r="B45" i="5"/>
  <c r="H44" i="5"/>
  <c r="B44" i="5"/>
  <c r="E44" i="5" s="1"/>
  <c r="K44" i="5" s="1"/>
  <c r="F42" i="5"/>
  <c r="F43" i="5"/>
  <c r="I74" i="5"/>
  <c r="I61" i="5" s="1"/>
  <c r="B10" i="4"/>
  <c r="D10" i="4" s="1"/>
  <c r="D11" i="4"/>
  <c r="I57" i="5"/>
  <c r="B18" i="5"/>
  <c r="B59" i="4"/>
  <c r="D59" i="4" s="1"/>
  <c r="B58" i="4"/>
  <c r="B51" i="4"/>
  <c r="B39" i="4"/>
  <c r="B53" i="4"/>
  <c r="B38" i="4" s="1"/>
  <c r="D38" i="4" s="1"/>
  <c r="I31" i="2"/>
  <c r="I29" i="2"/>
  <c r="B60" i="4"/>
  <c r="B85" i="5"/>
  <c r="B90" i="5" s="1"/>
  <c r="I40" i="5"/>
  <c r="J38" i="5"/>
  <c r="I34" i="5"/>
  <c r="I32" i="5"/>
  <c r="I29" i="5"/>
  <c r="I25" i="5"/>
  <c r="I18" i="5"/>
  <c r="I17" i="5" s="1"/>
  <c r="F18" i="5"/>
  <c r="I13" i="5"/>
  <c r="I11" i="5"/>
  <c r="I9" i="5"/>
  <c r="G40" i="5"/>
  <c r="G76" i="5" s="1"/>
  <c r="D40" i="5"/>
  <c r="D76" i="5" s="1"/>
  <c r="G34" i="5"/>
  <c r="F34" i="5"/>
  <c r="H34" i="5" s="1"/>
  <c r="G32" i="5"/>
  <c r="F32" i="5"/>
  <c r="G29" i="5"/>
  <c r="F29" i="5"/>
  <c r="H29" i="5" s="1"/>
  <c r="G25" i="5"/>
  <c r="F25" i="5"/>
  <c r="G18" i="5"/>
  <c r="H18" i="5" s="1"/>
  <c r="G13" i="5"/>
  <c r="F13" i="5"/>
  <c r="G11" i="5"/>
  <c r="G9" i="5" s="1"/>
  <c r="F11" i="5"/>
  <c r="H10" i="5"/>
  <c r="H12" i="5"/>
  <c r="H14" i="5"/>
  <c r="H15" i="5"/>
  <c r="H16" i="5"/>
  <c r="H19" i="5"/>
  <c r="H20" i="5"/>
  <c r="H21" i="5"/>
  <c r="K21" i="5" s="1"/>
  <c r="H22" i="5"/>
  <c r="K22" i="5" s="1"/>
  <c r="E22" i="5"/>
  <c r="H23" i="5"/>
  <c r="H24" i="5"/>
  <c r="H26" i="5"/>
  <c r="H27" i="5"/>
  <c r="H28" i="5"/>
  <c r="H30" i="5"/>
  <c r="H31" i="5"/>
  <c r="H33" i="5"/>
  <c r="H37" i="5"/>
  <c r="C34" i="5"/>
  <c r="D34" i="5"/>
  <c r="B34" i="5"/>
  <c r="C32" i="5"/>
  <c r="D32" i="5"/>
  <c r="B32" i="5"/>
  <c r="E32" i="5" s="1"/>
  <c r="K32" i="5" s="1"/>
  <c r="C29" i="5"/>
  <c r="D29" i="5"/>
  <c r="B29" i="5"/>
  <c r="C25" i="5"/>
  <c r="D25" i="5"/>
  <c r="B25" i="5"/>
  <c r="B17" i="5"/>
  <c r="C18" i="5"/>
  <c r="C17" i="5" s="1"/>
  <c r="C38" i="5" s="1"/>
  <c r="D18" i="5"/>
  <c r="C13" i="5"/>
  <c r="D13" i="5"/>
  <c r="B13" i="5"/>
  <c r="C11" i="5"/>
  <c r="D11" i="5"/>
  <c r="B11" i="5"/>
  <c r="D64" i="4"/>
  <c r="D65" i="4"/>
  <c r="D66" i="4"/>
  <c r="D67" i="4"/>
  <c r="D57" i="4"/>
  <c r="D61" i="4"/>
  <c r="D42" i="4"/>
  <c r="D43" i="4"/>
  <c r="D44" i="4"/>
  <c r="D45" i="4"/>
  <c r="D46" i="4"/>
  <c r="D47" i="4"/>
  <c r="D48" i="4"/>
  <c r="D49" i="4"/>
  <c r="D23" i="4"/>
  <c r="B17" i="4"/>
  <c r="D17" i="4" s="1"/>
  <c r="B31" i="4"/>
  <c r="D31" i="4" s="1"/>
  <c r="D13" i="4"/>
  <c r="D14" i="4"/>
  <c r="B12" i="4"/>
  <c r="G17" i="5"/>
  <c r="D60" i="4"/>
  <c r="F24" i="3"/>
  <c r="F25" i="3"/>
  <c r="F26" i="3"/>
  <c r="F46" i="3"/>
  <c r="F47" i="3"/>
  <c r="F48" i="3"/>
  <c r="C49" i="3"/>
  <c r="F49" i="3" s="1"/>
  <c r="D49" i="3"/>
  <c r="E49" i="3"/>
  <c r="B49" i="3"/>
  <c r="C13" i="3"/>
  <c r="F13" i="3" s="1"/>
  <c r="D13" i="3"/>
  <c r="E13" i="3"/>
  <c r="B13" i="3"/>
  <c r="F10" i="3"/>
  <c r="F11" i="3"/>
  <c r="F12" i="3"/>
  <c r="B33" i="4"/>
  <c r="B28" i="4"/>
  <c r="D28" i="4" s="1"/>
  <c r="B24" i="4"/>
  <c r="D24" i="4" s="1"/>
  <c r="B8" i="4"/>
  <c r="D8" i="4" s="1"/>
  <c r="F33" i="3"/>
  <c r="I28" i="2"/>
  <c r="B106" i="4"/>
  <c r="B108" i="4" s="1"/>
  <c r="D108" i="4" s="1"/>
  <c r="B104" i="4"/>
  <c r="D104" i="4" s="1"/>
  <c r="B102" i="4"/>
  <c r="D102" i="4" s="1"/>
  <c r="B100" i="4"/>
  <c r="B90" i="4"/>
  <c r="B88" i="4"/>
  <c r="B92" i="4" s="1"/>
  <c r="D92" i="4" s="1"/>
  <c r="B84" i="4"/>
  <c r="D84" i="4" s="1"/>
  <c r="B82" i="4"/>
  <c r="D9" i="4"/>
  <c r="D15" i="4"/>
  <c r="D18" i="4"/>
  <c r="D19" i="4"/>
  <c r="D20" i="4"/>
  <c r="D21" i="4"/>
  <c r="D22" i="4"/>
  <c r="D25" i="4"/>
  <c r="D26" i="4"/>
  <c r="D27" i="4"/>
  <c r="D29" i="4"/>
  <c r="D30" i="4"/>
  <c r="D32" i="4"/>
  <c r="D34" i="4"/>
  <c r="D35" i="4"/>
  <c r="C35" i="2"/>
  <c r="I48" i="2"/>
  <c r="C39" i="2"/>
  <c r="I39" i="2" s="1"/>
  <c r="I30" i="2"/>
  <c r="I32" i="2"/>
  <c r="I33" i="2"/>
  <c r="I34" i="2"/>
  <c r="I27" i="2"/>
  <c r="C22" i="2"/>
  <c r="I17" i="2"/>
  <c r="I18" i="2"/>
  <c r="I19" i="2"/>
  <c r="I20" i="2"/>
  <c r="I21" i="2"/>
  <c r="I16" i="2"/>
  <c r="C14" i="2"/>
  <c r="I13" i="2"/>
  <c r="C10" i="2"/>
  <c r="I10" i="2" s="1"/>
  <c r="I5" i="2"/>
  <c r="I6" i="2"/>
  <c r="I7" i="2"/>
  <c r="I8" i="2"/>
  <c r="I9" i="2"/>
  <c r="I4" i="2"/>
  <c r="I49" i="2"/>
  <c r="I35" i="2"/>
  <c r="I14" i="2"/>
  <c r="J18" i="6"/>
  <c r="J19" i="6"/>
  <c r="D34" i="6" s="1"/>
  <c r="H34" i="6" s="1"/>
  <c r="J20" i="6"/>
  <c r="D35" i="6" s="1"/>
  <c r="J21" i="6"/>
  <c r="D36" i="6" s="1"/>
  <c r="H36" i="6" s="1"/>
  <c r="J22" i="6"/>
  <c r="D37" i="6" s="1"/>
  <c r="H37" i="6" s="1"/>
  <c r="J23" i="6"/>
  <c r="D38" i="6" s="1"/>
  <c r="H38" i="6" s="1"/>
  <c r="J24" i="6"/>
  <c r="D39" i="6" s="1"/>
  <c r="H39" i="6" s="1"/>
  <c r="D25" i="6"/>
  <c r="F25" i="6"/>
  <c r="H25" i="6"/>
  <c r="D33" i="6"/>
  <c r="H33" i="6" s="1"/>
  <c r="J40" i="6"/>
  <c r="B9" i="5"/>
  <c r="C9" i="5"/>
  <c r="D9" i="5"/>
  <c r="E10" i="5"/>
  <c r="E13" i="5"/>
  <c r="E14" i="5"/>
  <c r="J14" i="5"/>
  <c r="E15" i="5"/>
  <c r="J16" i="5"/>
  <c r="E19" i="5"/>
  <c r="E23" i="5"/>
  <c r="K23" i="5" s="1"/>
  <c r="E24" i="5"/>
  <c r="E25" i="5"/>
  <c r="E26" i="5"/>
  <c r="K26" i="5" s="1"/>
  <c r="E27" i="5"/>
  <c r="K27" i="5" s="1"/>
  <c r="E30" i="5"/>
  <c r="K30" i="5" s="1"/>
  <c r="E31" i="5"/>
  <c r="E33" i="5"/>
  <c r="K33" i="5"/>
  <c r="E37" i="5"/>
  <c r="J41" i="5"/>
  <c r="E42" i="5"/>
  <c r="H42" i="5"/>
  <c r="E43" i="5"/>
  <c r="H43" i="5"/>
  <c r="E45" i="5"/>
  <c r="K45" i="5" s="1"/>
  <c r="H45" i="5"/>
  <c r="E46" i="5"/>
  <c r="H46" i="5"/>
  <c r="E47" i="5"/>
  <c r="E48" i="5"/>
  <c r="H48" i="5"/>
  <c r="J49" i="5"/>
  <c r="E50" i="5"/>
  <c r="H50" i="5"/>
  <c r="E51" i="5"/>
  <c r="H51" i="5"/>
  <c r="E52" i="5"/>
  <c r="E53" i="5"/>
  <c r="H53" i="5"/>
  <c r="K53" i="5" s="1"/>
  <c r="E54" i="5"/>
  <c r="H54" i="5"/>
  <c r="E55" i="5"/>
  <c r="H55" i="5"/>
  <c r="K58" i="5"/>
  <c r="K59" i="5"/>
  <c r="K62" i="5"/>
  <c r="K64" i="5"/>
  <c r="K66" i="5"/>
  <c r="K67" i="5"/>
  <c r="K69" i="5"/>
  <c r="K71" i="5"/>
  <c r="K73" i="5"/>
  <c r="E78" i="5"/>
  <c r="H78" i="5"/>
  <c r="K78" i="5" s="1"/>
  <c r="B79" i="5"/>
  <c r="E79" i="5" s="1"/>
  <c r="C79" i="5"/>
  <c r="D79" i="5"/>
  <c r="F79" i="5"/>
  <c r="G79" i="5"/>
  <c r="H79" i="5" s="1"/>
  <c r="K79" i="5" s="1"/>
  <c r="I79" i="5"/>
  <c r="J79" i="5"/>
  <c r="E83" i="5"/>
  <c r="H83" i="5"/>
  <c r="E84" i="5"/>
  <c r="H84" i="5"/>
  <c r="C85" i="5"/>
  <c r="D85" i="5"/>
  <c r="F85" i="5"/>
  <c r="G85" i="5"/>
  <c r="I85" i="5"/>
  <c r="J85" i="5"/>
  <c r="E87" i="5"/>
  <c r="H87" i="5"/>
  <c r="E88" i="5"/>
  <c r="H88" i="5"/>
  <c r="K88" i="5" s="1"/>
  <c r="B89" i="5"/>
  <c r="C89" i="5"/>
  <c r="D89" i="5"/>
  <c r="F89" i="5"/>
  <c r="G89" i="5"/>
  <c r="I89" i="5"/>
  <c r="J89" i="5"/>
  <c r="E91" i="5"/>
  <c r="H91" i="5"/>
  <c r="E95" i="5"/>
  <c r="H95" i="5"/>
  <c r="B98" i="5"/>
  <c r="E98" i="5" s="1"/>
  <c r="C98" i="5"/>
  <c r="D98" i="5"/>
  <c r="F98" i="5"/>
  <c r="G98" i="5"/>
  <c r="H98" i="5" s="1"/>
  <c r="I98" i="5"/>
  <c r="E99" i="5"/>
  <c r="H99" i="5"/>
  <c r="B100" i="5"/>
  <c r="C100" i="5"/>
  <c r="C102" i="5" s="1"/>
  <c r="C104" i="5" s="1"/>
  <c r="D100" i="5"/>
  <c r="F100" i="5"/>
  <c r="G100" i="5"/>
  <c r="I100" i="5"/>
  <c r="I102" i="5" s="1"/>
  <c r="I104" i="5" s="1"/>
  <c r="E101" i="5"/>
  <c r="E100" i="5" s="1"/>
  <c r="H101" i="5"/>
  <c r="J102" i="5"/>
  <c r="J104" i="5" s="1"/>
  <c r="E103" i="5"/>
  <c r="H103" i="5"/>
  <c r="D33" i="4"/>
  <c r="D40" i="4"/>
  <c r="D41" i="4"/>
  <c r="D50" i="4"/>
  <c r="D51" i="4"/>
  <c r="D53" i="4"/>
  <c r="D56" i="4"/>
  <c r="D62" i="4"/>
  <c r="D63" i="4"/>
  <c r="D68" i="4"/>
  <c r="D69" i="4"/>
  <c r="D70" i="4"/>
  <c r="D71" i="4"/>
  <c r="D72" i="4"/>
  <c r="D73" i="4"/>
  <c r="D74" i="4"/>
  <c r="D77" i="4"/>
  <c r="D83" i="4"/>
  <c r="D85" i="4"/>
  <c r="D89" i="4"/>
  <c r="D95" i="4"/>
  <c r="D97" i="4"/>
  <c r="D103" i="4"/>
  <c r="J90" i="5"/>
  <c r="H32" i="5"/>
  <c r="E9" i="5"/>
  <c r="J20" i="5"/>
  <c r="E12" i="5"/>
  <c r="K12" i="5"/>
  <c r="K68" i="5"/>
  <c r="K63" i="5"/>
  <c r="K70" i="5"/>
  <c r="K103" i="5"/>
  <c r="F102" i="5"/>
  <c r="F104" i="5" s="1"/>
  <c r="K95" i="5"/>
  <c r="D90" i="5"/>
  <c r="K74" i="5"/>
  <c r="K72" i="5"/>
  <c r="K46" i="5"/>
  <c r="K50" i="5"/>
  <c r="K43" i="5"/>
  <c r="E28" i="5"/>
  <c r="K28" i="5" s="1"/>
  <c r="K101" i="5"/>
  <c r="K51" i="5"/>
  <c r="H41" i="5"/>
  <c r="K65" i="5"/>
  <c r="H49" i="5"/>
  <c r="E49" i="5"/>
  <c r="K49" i="5" s="1"/>
  <c r="K75" i="5"/>
  <c r="K42" i="5"/>
  <c r="K60" i="5"/>
  <c r="J40" i="5"/>
  <c r="J76" i="5" s="1"/>
  <c r="J77" i="5" s="1"/>
  <c r="J80" i="5" s="1"/>
  <c r="E16" i="5"/>
  <c r="H100" i="5"/>
  <c r="H89" i="5"/>
  <c r="D90" i="4"/>
  <c r="D91" i="4"/>
  <c r="D78" i="4"/>
  <c r="D107" i="4"/>
  <c r="D52" i="4"/>
  <c r="D105" i="4"/>
  <c r="D100" i="4"/>
  <c r="D101" i="4"/>
  <c r="F4" i="3"/>
  <c r="F5" i="3"/>
  <c r="F6" i="3"/>
  <c r="F7" i="3"/>
  <c r="F8" i="3"/>
  <c r="F9" i="3"/>
  <c r="F16" i="3"/>
  <c r="B17" i="3"/>
  <c r="C17" i="3"/>
  <c r="D17" i="3"/>
  <c r="D59" i="3" s="1"/>
  <c r="E17" i="3"/>
  <c r="E28" i="3" s="1"/>
  <c r="F19" i="3"/>
  <c r="F20" i="3"/>
  <c r="F21" i="3"/>
  <c r="F22" i="3"/>
  <c r="F23" i="3"/>
  <c r="B27" i="3"/>
  <c r="C27" i="3"/>
  <c r="C28" i="3"/>
  <c r="C29" i="3" s="1"/>
  <c r="D27" i="3"/>
  <c r="D28" i="3" s="1"/>
  <c r="D29" i="3" s="1"/>
  <c r="E27" i="3"/>
  <c r="F32" i="3"/>
  <c r="F34" i="3"/>
  <c r="F35" i="3"/>
  <c r="F36" i="3"/>
  <c r="F37" i="3"/>
  <c r="F38" i="3"/>
  <c r="F39" i="3"/>
  <c r="F40" i="3"/>
  <c r="F41" i="3"/>
  <c r="B42" i="3"/>
  <c r="B50" i="3" s="1"/>
  <c r="C42" i="3"/>
  <c r="D42" i="3"/>
  <c r="D50" i="3" s="1"/>
  <c r="E42" i="3"/>
  <c r="E50" i="3" s="1"/>
  <c r="F44" i="3"/>
  <c r="F45" i="3"/>
  <c r="F53" i="3"/>
  <c r="F54" i="3"/>
  <c r="F55" i="3"/>
  <c r="F58" i="3"/>
  <c r="C59" i="3"/>
  <c r="B28" i="3"/>
  <c r="B29" i="3" s="1"/>
  <c r="B59" i="3"/>
  <c r="C23" i="2"/>
  <c r="I23" i="2"/>
  <c r="I22" i="2"/>
  <c r="F9" i="5"/>
  <c r="C24" i="2"/>
  <c r="D82" i="4"/>
  <c r="D12" i="4"/>
  <c r="F17" i="5"/>
  <c r="H17" i="5" s="1"/>
  <c r="H25" i="5"/>
  <c r="I24" i="2"/>
  <c r="D102" i="5"/>
  <c r="D104" i="5" s="1"/>
  <c r="K54" i="5"/>
  <c r="K57" i="5"/>
  <c r="K48" i="5"/>
  <c r="K19" i="5"/>
  <c r="K20" i="5"/>
  <c r="B38" i="5"/>
  <c r="D106" i="4"/>
  <c r="B86" i="4"/>
  <c r="D86" i="4" s="1"/>
  <c r="F27" i="3"/>
  <c r="D39" i="4"/>
  <c r="E40" i="5" l="1"/>
  <c r="B76" i="5"/>
  <c r="I56" i="5"/>
  <c r="K61" i="5"/>
  <c r="K47" i="5"/>
  <c r="D60" i="3"/>
  <c r="D61" i="3"/>
  <c r="F40" i="5"/>
  <c r="G102" i="5"/>
  <c r="G104" i="5" s="1"/>
  <c r="E18" i="5"/>
  <c r="B102" i="5"/>
  <c r="B104" i="5" s="1"/>
  <c r="K83" i="5"/>
  <c r="J25" i="6"/>
  <c r="E11" i="5"/>
  <c r="E29" i="5"/>
  <c r="K18" i="5"/>
  <c r="E41" i="5"/>
  <c r="K41" i="5" s="1"/>
  <c r="D88" i="4"/>
  <c r="K99" i="5"/>
  <c r="I90" i="5"/>
  <c r="C90" i="5"/>
  <c r="K87" i="5"/>
  <c r="K89" i="5" s="1"/>
  <c r="H85" i="5"/>
  <c r="K84" i="5"/>
  <c r="K31" i="5"/>
  <c r="K14" i="5"/>
  <c r="C40" i="2"/>
  <c r="B77" i="5"/>
  <c r="B80" i="5" s="1"/>
  <c r="B92" i="5" s="1"/>
  <c r="B94" i="5" s="1"/>
  <c r="B16" i="4"/>
  <c r="K25" i="5"/>
  <c r="C50" i="3"/>
  <c r="C60" i="3" s="1"/>
  <c r="C61" i="3" s="1"/>
  <c r="K16" i="5"/>
  <c r="E34" i="5"/>
  <c r="H13" i="5"/>
  <c r="B55" i="4"/>
  <c r="K37" i="5"/>
  <c r="K24" i="5"/>
  <c r="K15" i="5"/>
  <c r="K10" i="5"/>
  <c r="I40" i="2"/>
  <c r="C47" i="2"/>
  <c r="C57" i="3"/>
  <c r="I76" i="5"/>
  <c r="K56" i="5"/>
  <c r="F42" i="3"/>
  <c r="F38" i="5"/>
  <c r="F17" i="3"/>
  <c r="K91" i="5"/>
  <c r="D17" i="5"/>
  <c r="D57" i="3"/>
  <c r="G90" i="5"/>
  <c r="E85" i="5"/>
  <c r="K55" i="5"/>
  <c r="H11" i="5"/>
  <c r="K11" i="5" s="1"/>
  <c r="K29" i="5"/>
  <c r="K34" i="5"/>
  <c r="I38" i="5"/>
  <c r="F59" i="3"/>
  <c r="H90" i="5"/>
  <c r="J92" i="5"/>
  <c r="K13" i="5"/>
  <c r="E89" i="5"/>
  <c r="E90" i="5" s="1"/>
  <c r="K90" i="5" s="1"/>
  <c r="F90" i="5"/>
  <c r="E76" i="5"/>
  <c r="B96" i="5"/>
  <c r="B105" i="5" s="1"/>
  <c r="B60" i="3"/>
  <c r="F50" i="3"/>
  <c r="B57" i="3"/>
  <c r="F57" i="3" s="1"/>
  <c r="B61" i="3"/>
  <c r="E29" i="3"/>
  <c r="F28" i="3"/>
  <c r="H102" i="5"/>
  <c r="H104" i="5" s="1"/>
  <c r="K98" i="5"/>
  <c r="D38" i="5"/>
  <c r="D77" i="5" s="1"/>
  <c r="D80" i="5" s="1"/>
  <c r="D92" i="5" s="1"/>
  <c r="E17" i="5"/>
  <c r="K17" i="5" s="1"/>
  <c r="G38" i="5"/>
  <c r="H9" i="5"/>
  <c r="K9" i="5" s="1"/>
  <c r="B54" i="4"/>
  <c r="D55" i="4"/>
  <c r="E38" i="5"/>
  <c r="C77" i="5"/>
  <c r="C80" i="5" s="1"/>
  <c r="C92" i="5" s="1"/>
  <c r="E92" i="5" s="1"/>
  <c r="J96" i="5"/>
  <c r="J105" i="5" s="1"/>
  <c r="J93" i="5"/>
  <c r="K93" i="5" s="1"/>
  <c r="K100" i="5"/>
  <c r="E102" i="5"/>
  <c r="E104" i="5" s="1"/>
  <c r="K104" i="5" s="1"/>
  <c r="K85" i="5"/>
  <c r="D40" i="6"/>
  <c r="H35" i="6"/>
  <c r="H40" i="6" s="1"/>
  <c r="D58" i="4"/>
  <c r="B93" i="4"/>
  <c r="D93" i="4" s="1"/>
  <c r="H40" i="5" l="1"/>
  <c r="H76" i="5" s="1"/>
  <c r="F76" i="5"/>
  <c r="F77" i="5" s="1"/>
  <c r="F80" i="5" s="1"/>
  <c r="F92" i="5" s="1"/>
  <c r="F96" i="5" s="1"/>
  <c r="F105" i="5" s="1"/>
  <c r="I77" i="5"/>
  <c r="I80" i="5" s="1"/>
  <c r="I92" i="5" s="1"/>
  <c r="I94" i="5" s="1"/>
  <c r="I96" i="5" s="1"/>
  <c r="I105" i="5" s="1"/>
  <c r="B36" i="4"/>
  <c r="D36" i="4" s="1"/>
  <c r="D16" i="4"/>
  <c r="K40" i="5"/>
  <c r="K76" i="5" s="1"/>
  <c r="K38" i="5"/>
  <c r="C50" i="2"/>
  <c r="I47" i="2"/>
  <c r="K102" i="5"/>
  <c r="J94" i="5"/>
  <c r="E77" i="5"/>
  <c r="E80" i="5" s="1"/>
  <c r="D54" i="4"/>
  <c r="B75" i="4"/>
  <c r="E94" i="5"/>
  <c r="E96" i="5"/>
  <c r="C96" i="5"/>
  <c r="C105" i="5" s="1"/>
  <c r="C94" i="5"/>
  <c r="G77" i="5"/>
  <c r="G80" i="5" s="1"/>
  <c r="G92" i="5" s="1"/>
  <c r="H38" i="5"/>
  <c r="H77" i="5" s="1"/>
  <c r="H80" i="5" s="1"/>
  <c r="D94" i="5"/>
  <c r="D96" i="5"/>
  <c r="D105" i="5" s="1"/>
  <c r="E60" i="3"/>
  <c r="E61" i="3" s="1"/>
  <c r="F61" i="3" s="1"/>
  <c r="F29" i="3"/>
  <c r="F94" i="5" l="1"/>
  <c r="K77" i="5"/>
  <c r="C51" i="2"/>
  <c r="I51" i="2" s="1"/>
  <c r="I50" i="2"/>
  <c r="F60" i="3"/>
  <c r="G96" i="5"/>
  <c r="G105" i="5" s="1"/>
  <c r="G94" i="5"/>
  <c r="H92" i="5"/>
  <c r="E105" i="5"/>
  <c r="B76" i="4"/>
  <c r="D75" i="4"/>
  <c r="K80" i="5"/>
  <c r="B79" i="4" l="1"/>
  <c r="D76" i="4"/>
  <c r="H96" i="5"/>
  <c r="H94" i="5"/>
  <c r="K94" i="5" s="1"/>
  <c r="K92" i="5"/>
  <c r="H105" i="5" l="1"/>
  <c r="K105" i="5" s="1"/>
  <c r="K96" i="5"/>
  <c r="D79" i="4"/>
  <c r="B94" i="4"/>
  <c r="B96" i="4" l="1"/>
  <c r="D94" i="4"/>
  <c r="B98" i="4" l="1"/>
  <c r="D96" i="4"/>
  <c r="B109" i="4" l="1"/>
  <c r="D109" i="4" s="1"/>
  <c r="D98" i="4"/>
</calcChain>
</file>

<file path=xl/sharedStrings.xml><?xml version="1.0" encoding="utf-8"?>
<sst xmlns="http://schemas.openxmlformats.org/spreadsheetml/2006/main" count="504" uniqueCount="290">
  <si>
    <t>決　算　報　告　書</t>
    <rPh sb="0" eb="3">
      <t>ケッサン</t>
    </rPh>
    <rPh sb="4" eb="9">
      <t>ホウコクショ</t>
    </rPh>
    <phoneticPr fontId="3"/>
  </si>
  <si>
    <t xml:space="preserve"> </t>
  </si>
  <si>
    <t>　　　負債及び正味財産合計</t>
  </si>
  <si>
    <t>　　　正味財産合計</t>
  </si>
  <si>
    <t>）</t>
    <phoneticPr fontId="7"/>
  </si>
  <si>
    <t>（</t>
    <phoneticPr fontId="7"/>
  </si>
  <si>
    <t>)</t>
  </si>
  <si>
    <t>(</t>
  </si>
  <si>
    <t>　　　　（うち特定資産への充当額）</t>
  </si>
  <si>
    <t>　　　　（うち基本財産への充当額）</t>
  </si>
  <si>
    <t>　　　一般正味財産合計</t>
    <rPh sb="3" eb="5">
      <t>イッパン</t>
    </rPh>
    <phoneticPr fontId="7"/>
  </si>
  <si>
    <t>　２．一般正味財産</t>
  </si>
  <si>
    <t>　　　指定正味財産合計</t>
  </si>
  <si>
    <t>　１．指定正味財産</t>
  </si>
  <si>
    <t>Ⅲ　正味財産の部</t>
  </si>
  <si>
    <t>　　　負債合計</t>
  </si>
  <si>
    <t>　　　固定負債合計</t>
  </si>
  <si>
    <t>　 　　　退職給付引当金</t>
    <phoneticPr fontId="7"/>
  </si>
  <si>
    <t>　 　　　役員退職慰労引当金</t>
    <rPh sb="5" eb="7">
      <t>ヤクイン</t>
    </rPh>
    <rPh sb="9" eb="11">
      <t>イロウ</t>
    </rPh>
    <phoneticPr fontId="7"/>
  </si>
  <si>
    <t>　２．固定負債</t>
  </si>
  <si>
    <t>　　　流動負債合計</t>
  </si>
  <si>
    <t xml:space="preserve"> 　　　　仮受金</t>
    <rPh sb="5" eb="7">
      <t>カリウケ</t>
    </rPh>
    <rPh sb="7" eb="8">
      <t>キン</t>
    </rPh>
    <phoneticPr fontId="4"/>
  </si>
  <si>
    <t xml:space="preserve"> 　　　　預り金</t>
    <phoneticPr fontId="7"/>
  </si>
  <si>
    <t xml:space="preserve"> 　　　　前受会費</t>
    <rPh sb="7" eb="9">
      <t>カイヒ</t>
    </rPh>
    <phoneticPr fontId="7"/>
  </si>
  <si>
    <t xml:space="preserve"> 　　　　未払法人税等</t>
    <rPh sb="6" eb="7">
      <t>ハラ</t>
    </rPh>
    <rPh sb="7" eb="9">
      <t>ホウジン</t>
    </rPh>
    <rPh sb="9" eb="10">
      <t>ゼイ</t>
    </rPh>
    <rPh sb="10" eb="11">
      <t>トウ</t>
    </rPh>
    <phoneticPr fontId="4"/>
  </si>
  <si>
    <t xml:space="preserve"> 　　　　未払消費税</t>
    <rPh sb="7" eb="9">
      <t>ショウヒ</t>
    </rPh>
    <rPh sb="9" eb="10">
      <t>ゼイ</t>
    </rPh>
    <phoneticPr fontId="4"/>
  </si>
  <si>
    <t xml:space="preserve"> 　　　　未払金</t>
    <phoneticPr fontId="7"/>
  </si>
  <si>
    <t>　１．流動負債</t>
  </si>
  <si>
    <t>Ⅱ　負債の部</t>
  </si>
  <si>
    <t>　　　資産合計</t>
  </si>
  <si>
    <t>　　　固定資産合計</t>
  </si>
  <si>
    <t xml:space="preserve"> 　　　その他固定資産合計</t>
    <phoneticPr fontId="7"/>
  </si>
  <si>
    <t xml:space="preserve">         ソフトウエア</t>
    <phoneticPr fontId="7"/>
  </si>
  <si>
    <t xml:space="preserve">         保証金</t>
    <phoneticPr fontId="7"/>
  </si>
  <si>
    <t xml:space="preserve">         電話加入権</t>
    <phoneticPr fontId="7"/>
  </si>
  <si>
    <t xml:space="preserve">         車両運搬具</t>
    <rPh sb="9" eb="11">
      <t>シャリョウ</t>
    </rPh>
    <rPh sb="11" eb="13">
      <t>ウンパン</t>
    </rPh>
    <rPh sb="13" eb="14">
      <t>グ</t>
    </rPh>
    <phoneticPr fontId="4"/>
  </si>
  <si>
    <t xml:space="preserve">         什器備品</t>
    <phoneticPr fontId="7"/>
  </si>
  <si>
    <t xml:space="preserve">         建物付属設備</t>
    <rPh sb="9" eb="11">
      <t>タテモノ</t>
    </rPh>
    <rPh sb="11" eb="13">
      <t>フゾク</t>
    </rPh>
    <rPh sb="13" eb="15">
      <t>セツビ</t>
    </rPh>
    <phoneticPr fontId="4"/>
  </si>
  <si>
    <t>　　(2) その他固定資産</t>
    <phoneticPr fontId="7"/>
  </si>
  <si>
    <t>　　  　特定資産合計</t>
    <phoneticPr fontId="7"/>
  </si>
  <si>
    <t>　２．固定資産</t>
  </si>
  <si>
    <t>　　　流動資産合計</t>
  </si>
  <si>
    <t>　　 　　立替金</t>
    <phoneticPr fontId="7"/>
  </si>
  <si>
    <t>　　　　 仮払金</t>
    <rPh sb="5" eb="7">
      <t>カリバラ</t>
    </rPh>
    <rPh sb="7" eb="8">
      <t>キン</t>
    </rPh>
    <phoneticPr fontId="4"/>
  </si>
  <si>
    <t>　　　　 前払費用</t>
    <rPh sb="7" eb="9">
      <t>ヒヨウ</t>
    </rPh>
    <phoneticPr fontId="7"/>
  </si>
  <si>
    <t>　　　　 未収金</t>
    <phoneticPr fontId="7"/>
  </si>
  <si>
    <t>　　　　 未収会費</t>
    <rPh sb="5" eb="7">
      <t>ミシュウ</t>
    </rPh>
    <rPh sb="7" eb="9">
      <t>カイヒ</t>
    </rPh>
    <phoneticPr fontId="4"/>
  </si>
  <si>
    <t>　　　　 現金預金</t>
    <phoneticPr fontId="7"/>
  </si>
  <si>
    <t>　１．流動資産</t>
  </si>
  <si>
    <t>Ⅰ　資産の部</t>
  </si>
  <si>
    <t>増減</t>
    <rPh sb="0" eb="1">
      <t>ゾウ</t>
    </rPh>
    <rPh sb="1" eb="2">
      <t>ゲン</t>
    </rPh>
    <phoneticPr fontId="7"/>
  </si>
  <si>
    <t>前年度</t>
    <rPh sb="0" eb="1">
      <t>マエ</t>
    </rPh>
    <rPh sb="1" eb="3">
      <t>ネンド</t>
    </rPh>
    <phoneticPr fontId="7"/>
  </si>
  <si>
    <t>当年度</t>
    <rPh sb="0" eb="1">
      <t>トウ</t>
    </rPh>
    <rPh sb="1" eb="3">
      <t>ネンド</t>
    </rPh>
    <phoneticPr fontId="7"/>
  </si>
  <si>
    <t>科目</t>
    <rPh sb="0" eb="1">
      <t>カ</t>
    </rPh>
    <rPh sb="1" eb="2">
      <t>メ</t>
    </rPh>
    <phoneticPr fontId="7"/>
  </si>
  <si>
    <t>　　　　負債及び正味財産合計</t>
  </si>
  <si>
    <t>　　　　正味財産合計</t>
  </si>
  <si>
    <t>　　　　（うち特定資産への充当額） 　</t>
  </si>
  <si>
    <t>　　　　（うち基本財産への充当額） 　</t>
  </si>
  <si>
    <t>　　　　一般正味財産合計</t>
    <rPh sb="4" eb="6">
      <t>イッパン</t>
    </rPh>
    <phoneticPr fontId="7"/>
  </si>
  <si>
    <t xml:space="preserve">　　２．一般正味財産 </t>
  </si>
  <si>
    <t>　　　　指定正味財産合計</t>
  </si>
  <si>
    <t xml:space="preserve">　　１．指定正味財産 </t>
  </si>
  <si>
    <t>　　　　負債合計</t>
    <phoneticPr fontId="7"/>
  </si>
  <si>
    <t>　　　　固定負債合計</t>
  </si>
  <si>
    <t>　　　　退職給付引当金 　</t>
  </si>
  <si>
    <t>　　　　役員退職慰労引当金 　</t>
    <rPh sb="4" eb="6">
      <t>ヤクイン</t>
    </rPh>
    <rPh sb="8" eb="10">
      <t>イロウ</t>
    </rPh>
    <phoneticPr fontId="7"/>
  </si>
  <si>
    <t xml:space="preserve">　　２．固定負債 </t>
  </si>
  <si>
    <t>　　　　流動負債合計</t>
  </si>
  <si>
    <t>　　　　法人会計勘定</t>
    <rPh sb="4" eb="6">
      <t>ホウジン</t>
    </rPh>
    <rPh sb="6" eb="8">
      <t>カイケイ</t>
    </rPh>
    <rPh sb="8" eb="10">
      <t>カンジョウ</t>
    </rPh>
    <phoneticPr fontId="7"/>
  </si>
  <si>
    <t>　　　　その他事業会計勘定</t>
    <rPh sb="6" eb="7">
      <t>タ</t>
    </rPh>
    <rPh sb="7" eb="9">
      <t>ジギョウ</t>
    </rPh>
    <rPh sb="9" eb="11">
      <t>カイケイ</t>
    </rPh>
    <rPh sb="11" eb="13">
      <t>カンジョウ</t>
    </rPh>
    <phoneticPr fontId="7"/>
  </si>
  <si>
    <t xml:space="preserve"> 　　　　預り金</t>
    <phoneticPr fontId="7"/>
  </si>
  <si>
    <t xml:space="preserve"> 　　　　未払金</t>
    <phoneticPr fontId="7"/>
  </si>
  <si>
    <t xml:space="preserve">　　１．流動負債 </t>
  </si>
  <si>
    <t>　　　　資産合計</t>
    <phoneticPr fontId="7"/>
  </si>
  <si>
    <t>　　　　固定資産合計</t>
  </si>
  <si>
    <t xml:space="preserve">         その他固定資産合計</t>
    <phoneticPr fontId="7"/>
  </si>
  <si>
    <t xml:space="preserve">         保証金</t>
    <phoneticPr fontId="7"/>
  </si>
  <si>
    <t xml:space="preserve">         電話加入権</t>
    <phoneticPr fontId="7"/>
  </si>
  <si>
    <t xml:space="preserve">         什器備品</t>
    <phoneticPr fontId="7"/>
  </si>
  <si>
    <t>　　　(2) その他固定資産 　</t>
    <phoneticPr fontId="7"/>
  </si>
  <si>
    <t xml:space="preserve">　　２．固定資産 </t>
  </si>
  <si>
    <t>　　　　流動資産合計</t>
  </si>
  <si>
    <t>　　 　　立替金</t>
  </si>
  <si>
    <t>　　　　 未収金</t>
    <phoneticPr fontId="7"/>
  </si>
  <si>
    <t>　　　　 現金預金</t>
    <phoneticPr fontId="7"/>
  </si>
  <si>
    <t xml:space="preserve">　　１．流動資産 </t>
  </si>
  <si>
    <t>　合計　</t>
    <phoneticPr fontId="7"/>
  </si>
  <si>
    <t>内部取引消去</t>
    <phoneticPr fontId="7"/>
  </si>
  <si>
    <t>法人会計</t>
    <phoneticPr fontId="7"/>
  </si>
  <si>
    <t>収益事業等会計</t>
    <rPh sb="4" eb="5">
      <t>トウ</t>
    </rPh>
    <phoneticPr fontId="7"/>
  </si>
  <si>
    <t>科目</t>
    <phoneticPr fontId="7"/>
  </si>
  <si>
    <t>Ⅲ　正味財産期末残高</t>
  </si>
  <si>
    <t>　　　　　　　　　　指定正味財産期末残高</t>
  </si>
  <si>
    <t>　　　　　　　　　　指定正味財産期首残高</t>
  </si>
  <si>
    <t>　　　　　　　　　　当期指定正味財産増減額</t>
  </si>
  <si>
    <t>　　　　　一般正味財産への振替額</t>
  </si>
  <si>
    <t>　　③ 一般正味財産への振替額</t>
    <phoneticPr fontId="7"/>
  </si>
  <si>
    <t>　　　　　合併に伴う正味財産増加益</t>
    <rPh sb="5" eb="7">
      <t>ガッペイ</t>
    </rPh>
    <rPh sb="8" eb="9">
      <t>トモナ</t>
    </rPh>
    <rPh sb="10" eb="12">
      <t>ショウミ</t>
    </rPh>
    <rPh sb="12" eb="14">
      <t>ザイサン</t>
    </rPh>
    <rPh sb="14" eb="16">
      <t>ゾウカ</t>
    </rPh>
    <rPh sb="16" eb="17">
      <t>エキ</t>
    </rPh>
    <phoneticPr fontId="7"/>
  </si>
  <si>
    <t>　　② 合併に伴う正味財産増加益</t>
    <rPh sb="4" eb="6">
      <t>ガッペイ</t>
    </rPh>
    <rPh sb="7" eb="8">
      <t>トモナ</t>
    </rPh>
    <rPh sb="9" eb="11">
      <t>ショウミ</t>
    </rPh>
    <rPh sb="11" eb="13">
      <t>ザイサン</t>
    </rPh>
    <rPh sb="13" eb="15">
      <t>ゾウカ</t>
    </rPh>
    <rPh sb="15" eb="16">
      <t>エキ</t>
    </rPh>
    <phoneticPr fontId="7"/>
  </si>
  <si>
    <t>　　　　　基本財産受取利息</t>
  </si>
  <si>
    <t>　　① 基本財産運用益</t>
  </si>
  <si>
    <t>Ⅱ　指定正味財産増減の部</t>
  </si>
  <si>
    <t>　　　　　　　　　　一般正味財産期末残高</t>
  </si>
  <si>
    <t>　　　　　　　　　　一般正味財産期首残高</t>
  </si>
  <si>
    <t>　　　　　　　　　　当期一般正味財産増減額</t>
    <phoneticPr fontId="7"/>
  </si>
  <si>
    <t>　　　　　　　　　　法人税等</t>
    <phoneticPr fontId="7"/>
  </si>
  <si>
    <t>　　　　　　　　　　税引前一般正味財産増減額</t>
    <phoneticPr fontId="7"/>
  </si>
  <si>
    <t>　　　　　　　　　　当期経常外増減額</t>
  </si>
  <si>
    <t>　　　　　　　　　経常外費用計</t>
  </si>
  <si>
    <t xml:space="preserve">              在庫図書廃棄損</t>
    <rPh sb="14" eb="16">
      <t>ザイコ</t>
    </rPh>
    <rPh sb="16" eb="18">
      <t>トショ</t>
    </rPh>
    <rPh sb="18" eb="20">
      <t>ハイキ</t>
    </rPh>
    <rPh sb="20" eb="21">
      <t>ソン</t>
    </rPh>
    <phoneticPr fontId="7"/>
  </si>
  <si>
    <t xml:space="preserve">       ②在庫図書廃棄損</t>
    <rPh sb="8" eb="10">
      <t>ザイコ</t>
    </rPh>
    <rPh sb="10" eb="12">
      <t>トショ</t>
    </rPh>
    <rPh sb="12" eb="14">
      <t>ハイキ</t>
    </rPh>
    <rPh sb="14" eb="15">
      <t>ソン</t>
    </rPh>
    <phoneticPr fontId="7"/>
  </si>
  <si>
    <t xml:space="preserve">              車両運搬具売却損</t>
    <rPh sb="14" eb="16">
      <t>シャリョウ</t>
    </rPh>
    <rPh sb="16" eb="18">
      <t>ウンパン</t>
    </rPh>
    <rPh sb="18" eb="19">
      <t>グ</t>
    </rPh>
    <rPh sb="19" eb="22">
      <t>バイキャクソン</t>
    </rPh>
    <phoneticPr fontId="7"/>
  </si>
  <si>
    <t>　　　①固定資産売却損</t>
    <rPh sb="4" eb="6">
      <t>コテイ</t>
    </rPh>
    <rPh sb="6" eb="8">
      <t>シサン</t>
    </rPh>
    <rPh sb="8" eb="11">
      <t>バイキャクゾン</t>
    </rPh>
    <phoneticPr fontId="7"/>
  </si>
  <si>
    <t>　(2) 経常外費用</t>
  </si>
  <si>
    <t>　　　　　　　　　経常外収益計</t>
  </si>
  <si>
    <t>　　　　　　合併に伴う正味財産増加益</t>
    <rPh sb="6" eb="8">
      <t>ガッペイ</t>
    </rPh>
    <rPh sb="9" eb="10">
      <t>トモナ</t>
    </rPh>
    <rPh sb="11" eb="13">
      <t>ショウミ</t>
    </rPh>
    <rPh sb="13" eb="15">
      <t>ザイサン</t>
    </rPh>
    <rPh sb="15" eb="17">
      <t>ゾウカ</t>
    </rPh>
    <rPh sb="17" eb="18">
      <t>エキ</t>
    </rPh>
    <phoneticPr fontId="7"/>
  </si>
  <si>
    <t>　　　②合併に伴う正味財産増加益</t>
    <rPh sb="4" eb="6">
      <t>ガッペイ</t>
    </rPh>
    <rPh sb="7" eb="8">
      <t>トモナ</t>
    </rPh>
    <rPh sb="9" eb="11">
      <t>ショウミ</t>
    </rPh>
    <rPh sb="11" eb="13">
      <t>ザイサン</t>
    </rPh>
    <rPh sb="13" eb="15">
      <t>ゾウカ</t>
    </rPh>
    <rPh sb="15" eb="16">
      <t>エキ</t>
    </rPh>
    <phoneticPr fontId="7"/>
  </si>
  <si>
    <t>　　　　　　退職給付引当金取崩額</t>
    <rPh sb="6" eb="8">
      <t>タイショク</t>
    </rPh>
    <rPh sb="8" eb="10">
      <t>キュウフ</t>
    </rPh>
    <rPh sb="10" eb="12">
      <t>ヒキアテ</t>
    </rPh>
    <rPh sb="12" eb="13">
      <t>キン</t>
    </rPh>
    <rPh sb="13" eb="15">
      <t>トリクズ</t>
    </rPh>
    <rPh sb="15" eb="16">
      <t>ガク</t>
    </rPh>
    <phoneticPr fontId="7"/>
  </si>
  <si>
    <t>　　　①引当金取崩額</t>
    <rPh sb="4" eb="6">
      <t>ヒキアテ</t>
    </rPh>
    <rPh sb="6" eb="7">
      <t>キン</t>
    </rPh>
    <rPh sb="7" eb="9">
      <t>トリクズ</t>
    </rPh>
    <rPh sb="9" eb="10">
      <t>ガク</t>
    </rPh>
    <phoneticPr fontId="7"/>
  </si>
  <si>
    <t xml:space="preserve">  (1) 経常外収益</t>
  </si>
  <si>
    <t xml:space="preserve"> ２．経常外増減の部</t>
  </si>
  <si>
    <t>　　　　　　　　　　当期経常増減額</t>
  </si>
  <si>
    <t>　　　　　　　　　　評価損益計</t>
  </si>
  <si>
    <t>　　　　　　　　　　特定資産評価損益等</t>
  </si>
  <si>
    <t>　　　　　　　　　　評価損益等調整前当期経常増減額</t>
    <rPh sb="23" eb="24">
      <t>ゲン</t>
    </rPh>
    <rPh sb="24" eb="25">
      <t>ガク</t>
    </rPh>
    <phoneticPr fontId="7"/>
  </si>
  <si>
    <t>　　　　　　　　　経常費用計</t>
  </si>
  <si>
    <t>　　　　　事務費</t>
  </si>
  <si>
    <t>　　　　　人件費</t>
  </si>
  <si>
    <t>　　② 管理費</t>
  </si>
  <si>
    <t>　　　　　　雑費</t>
  </si>
  <si>
    <t>　　　　　　支払手数料</t>
    <rPh sb="6" eb="8">
      <t>シハラ</t>
    </rPh>
    <rPh sb="8" eb="11">
      <t>テスウリョウ</t>
    </rPh>
    <phoneticPr fontId="7"/>
  </si>
  <si>
    <t>　　　　　　消耗品費</t>
  </si>
  <si>
    <t>　　　　　　通信運搬費</t>
  </si>
  <si>
    <t>　　　　　　旅費交通費</t>
  </si>
  <si>
    <t>　　① 事業費</t>
  </si>
  <si>
    <t xml:space="preserve">  (2) 経常費用</t>
  </si>
  <si>
    <t>　　　　　　　　　経常収益計</t>
  </si>
  <si>
    <t>　　⑤ 雑収益</t>
    <phoneticPr fontId="7"/>
  </si>
  <si>
    <t>　　　　　賛助会員受取会費</t>
    <rPh sb="5" eb="7">
      <t>サンジョ</t>
    </rPh>
    <rPh sb="7" eb="9">
      <t>カイイン</t>
    </rPh>
    <rPh sb="9" eb="11">
      <t>ウケトリ</t>
    </rPh>
    <rPh sb="11" eb="13">
      <t>カイヒ</t>
    </rPh>
    <phoneticPr fontId="7"/>
  </si>
  <si>
    <t>　　　　　正会員受取会費</t>
    <rPh sb="5" eb="8">
      <t>セイカイイン</t>
    </rPh>
    <phoneticPr fontId="7"/>
  </si>
  <si>
    <t>　　　　　正会員受取入会金</t>
    <rPh sb="5" eb="8">
      <t>セイカイイン</t>
    </rPh>
    <rPh sb="10" eb="13">
      <t>ニュウカイキン</t>
    </rPh>
    <phoneticPr fontId="7"/>
  </si>
  <si>
    <t>　　② 受取入会金</t>
    <rPh sb="6" eb="9">
      <t>ニュウカイキン</t>
    </rPh>
    <phoneticPr fontId="7"/>
  </si>
  <si>
    <t xml:space="preserve">  (1) 経常収益</t>
  </si>
  <si>
    <t xml:space="preserve"> １．経常増減の部</t>
  </si>
  <si>
    <t>Ⅰ　一般正味財産増減の部</t>
  </si>
  <si>
    <t>前年度</t>
    <rPh sb="0" eb="3">
      <t>ゼンネンド</t>
    </rPh>
    <phoneticPr fontId="7"/>
  </si>
  <si>
    <t>（単位：円）</t>
    <rPh sb="1" eb="3">
      <t>タンイ</t>
    </rPh>
    <rPh sb="4" eb="5">
      <t>エン</t>
    </rPh>
    <phoneticPr fontId="7"/>
  </si>
  <si>
    <t>正味財産増減計算書</t>
    <rPh sb="0" eb="2">
      <t>ショウミ</t>
    </rPh>
    <rPh sb="2" eb="4">
      <t>ザイサン</t>
    </rPh>
    <rPh sb="4" eb="6">
      <t>ゾウゲン</t>
    </rPh>
    <rPh sb="6" eb="9">
      <t>ケイサンショ</t>
    </rPh>
    <phoneticPr fontId="7"/>
  </si>
  <si>
    <t>　　　　指定正味財産期末残高</t>
  </si>
  <si>
    <t>　　　　指定正味財産期首残高</t>
  </si>
  <si>
    <t>　　　　当期指定正味財産増減額</t>
  </si>
  <si>
    <t>　　　　　　一般正味財産への振替額 　</t>
  </si>
  <si>
    <t xml:space="preserve">　　　　一般正味財産への振替額 </t>
  </si>
  <si>
    <t>　　　　　　基本財産受取利息 　</t>
  </si>
  <si>
    <t xml:space="preserve">　　　　基本財産運用益 </t>
  </si>
  <si>
    <t>　　　　一般正味財産期末残高</t>
  </si>
  <si>
    <t>　　　　一般正味財産期首残高</t>
  </si>
  <si>
    <t>　　　　当期一般正味財産増減額</t>
    <phoneticPr fontId="7"/>
  </si>
  <si>
    <t>　　　　法人税等</t>
    <phoneticPr fontId="7"/>
  </si>
  <si>
    <t>　　　　税引前一般正味財産増減額</t>
    <phoneticPr fontId="7"/>
  </si>
  <si>
    <t xml:space="preserve">         他会計振替額</t>
    <rPh sb="9" eb="10">
      <t>タ</t>
    </rPh>
    <rPh sb="10" eb="12">
      <t>カイケイ</t>
    </rPh>
    <rPh sb="12" eb="14">
      <t>フリカエ</t>
    </rPh>
    <rPh sb="14" eb="15">
      <t>ガク</t>
    </rPh>
    <phoneticPr fontId="7"/>
  </si>
  <si>
    <t>　　　　当期経常外増減額</t>
  </si>
  <si>
    <t>　　　　　経常外費用計</t>
    <phoneticPr fontId="7"/>
  </si>
  <si>
    <t>　　(2) 経常外費用</t>
  </si>
  <si>
    <t>　　　　　経常外収益計</t>
    <phoneticPr fontId="7"/>
  </si>
  <si>
    <t>　　(1) 経常外収益</t>
  </si>
  <si>
    <t>　２．経常外増減の部</t>
  </si>
  <si>
    <t>　　　　当期経常増減額</t>
  </si>
  <si>
    <t>　　　　評価損益計</t>
  </si>
  <si>
    <t>　　　　特定資産評価損益等</t>
  </si>
  <si>
    <t>　　　　評価損益等調整前
        当期経常増減額</t>
    <phoneticPr fontId="7"/>
  </si>
  <si>
    <t>　　　　経常費用計</t>
  </si>
  <si>
    <t>　　　　　　　賃借料 　　</t>
  </si>
  <si>
    <t>　　　　　　　消耗品費 　　</t>
  </si>
  <si>
    <t>　　　　　　　通信運搬費 　　</t>
  </si>
  <si>
    <t>　　　　　　　旅費交通費 　　</t>
  </si>
  <si>
    <t>　　　　　　　雑費 　　</t>
  </si>
  <si>
    <t>　　(2) 経常費用</t>
  </si>
  <si>
    <t>　　　　経常収益計</t>
  </si>
  <si>
    <t>小計</t>
    <rPh sb="0" eb="2">
      <t>ショウケイ</t>
    </rPh>
    <phoneticPr fontId="7"/>
  </si>
  <si>
    <t>合計</t>
    <rPh sb="0" eb="2">
      <t>ゴウケイ</t>
    </rPh>
    <phoneticPr fontId="7"/>
  </si>
  <si>
    <t>内部取引消去</t>
    <rPh sb="0" eb="2">
      <t>ナイブ</t>
    </rPh>
    <rPh sb="2" eb="4">
      <t>トリヒキ</t>
    </rPh>
    <rPh sb="4" eb="6">
      <t>ショウキョ</t>
    </rPh>
    <phoneticPr fontId="7"/>
  </si>
  <si>
    <t>法人会計</t>
  </si>
  <si>
    <t>公益目的事業会計</t>
  </si>
  <si>
    <t>正味財産増減計算書内訳表</t>
    <rPh sb="0" eb="2">
      <t>ショウミ</t>
    </rPh>
    <rPh sb="2" eb="4">
      <t>ザイサン</t>
    </rPh>
    <rPh sb="4" eb="6">
      <t>ゾウゲン</t>
    </rPh>
    <rPh sb="6" eb="9">
      <t>ケイサンショ</t>
    </rPh>
    <rPh sb="9" eb="11">
      <t>ウチワケ</t>
    </rPh>
    <rPh sb="11" eb="12">
      <t>ヒョウ</t>
    </rPh>
    <phoneticPr fontId="7"/>
  </si>
  <si>
    <t>―</t>
    <phoneticPr fontId="7"/>
  </si>
  <si>
    <t>合　　　　計</t>
    <rPh sb="0" eb="1">
      <t>ゴウ</t>
    </rPh>
    <rPh sb="5" eb="6">
      <t>ケイ</t>
    </rPh>
    <phoneticPr fontId="7"/>
  </si>
  <si>
    <t>　祭り準備積立資産</t>
    <rPh sb="1" eb="2">
      <t>マツ</t>
    </rPh>
    <rPh sb="3" eb="5">
      <t>ジュンビ</t>
    </rPh>
    <rPh sb="5" eb="7">
      <t>ツミタテ</t>
    </rPh>
    <rPh sb="7" eb="9">
      <t>シサン</t>
    </rPh>
    <phoneticPr fontId="7"/>
  </si>
  <si>
    <t>（うち負債に対応する額）</t>
    <rPh sb="3" eb="5">
      <t>フサイ</t>
    </rPh>
    <rPh sb="6" eb="8">
      <t>タイオウ</t>
    </rPh>
    <rPh sb="10" eb="11">
      <t>ガク</t>
    </rPh>
    <phoneticPr fontId="7"/>
  </si>
  <si>
    <t>　　（うち一般正味財産
　　からの充当額）</t>
    <rPh sb="5" eb="7">
      <t>イッパン</t>
    </rPh>
    <rPh sb="7" eb="9">
      <t>ショウミ</t>
    </rPh>
    <rPh sb="9" eb="11">
      <t>ザイサン</t>
    </rPh>
    <rPh sb="17" eb="19">
      <t>ジュウトウ</t>
    </rPh>
    <rPh sb="19" eb="20">
      <t>ガク</t>
    </rPh>
    <phoneticPr fontId="7"/>
  </si>
  <si>
    <t>　　（うち指定正味財産
　　からの充当額）</t>
    <rPh sb="5" eb="7">
      <t>シテイ</t>
    </rPh>
    <rPh sb="7" eb="9">
      <t>ショウミ</t>
    </rPh>
    <rPh sb="9" eb="11">
      <t>ザイサン</t>
    </rPh>
    <rPh sb="17" eb="19">
      <t>ジュウトウ</t>
    </rPh>
    <rPh sb="19" eb="20">
      <t>ガク</t>
    </rPh>
    <phoneticPr fontId="7"/>
  </si>
  <si>
    <t>当期末残高</t>
    <rPh sb="0" eb="3">
      <t>トウキマツ</t>
    </rPh>
    <rPh sb="3" eb="5">
      <t>ザンダカ</t>
    </rPh>
    <phoneticPr fontId="7"/>
  </si>
  <si>
    <t>科　　　　　　目</t>
    <rPh sb="0" eb="1">
      <t>カ</t>
    </rPh>
    <rPh sb="7" eb="8">
      <t>メ</t>
    </rPh>
    <phoneticPr fontId="7"/>
  </si>
  <si>
    <t>当期減少額</t>
    <rPh sb="0" eb="2">
      <t>トウキ</t>
    </rPh>
    <rPh sb="2" eb="5">
      <t>ゲンショウガク</t>
    </rPh>
    <phoneticPr fontId="7"/>
  </si>
  <si>
    <t>当期増加額</t>
    <rPh sb="0" eb="2">
      <t>トウキ</t>
    </rPh>
    <rPh sb="2" eb="4">
      <t>ゾウカ</t>
    </rPh>
    <rPh sb="4" eb="5">
      <t>ガク</t>
    </rPh>
    <phoneticPr fontId="7"/>
  </si>
  <si>
    <t>前期末残高</t>
    <rPh sb="0" eb="3">
      <t>ゼンキマツ</t>
    </rPh>
    <rPh sb="3" eb="5">
      <t>ザンダカ</t>
    </rPh>
    <phoneticPr fontId="7"/>
  </si>
  <si>
    <t xml:space="preserve">   消費税等の会計処理は税込方式によっている。</t>
    <rPh sb="3" eb="6">
      <t>ショウヒゼイ</t>
    </rPh>
    <rPh sb="6" eb="7">
      <t>トウ</t>
    </rPh>
    <rPh sb="8" eb="10">
      <t>カイケイ</t>
    </rPh>
    <rPh sb="10" eb="12">
      <t>ショリ</t>
    </rPh>
    <rPh sb="13" eb="15">
      <t>ゼイコミ</t>
    </rPh>
    <rPh sb="15" eb="17">
      <t>ホウシキ</t>
    </rPh>
    <phoneticPr fontId="7"/>
  </si>
  <si>
    <t>１　重要な会計方針</t>
    <rPh sb="2" eb="4">
      <t>ジュウヨウ</t>
    </rPh>
    <rPh sb="5" eb="7">
      <t>カイケイ</t>
    </rPh>
    <rPh sb="7" eb="9">
      <t>ホウシン</t>
    </rPh>
    <phoneticPr fontId="7"/>
  </si>
  <si>
    <t>　委員会）に基づく会計処理を行っている。</t>
    <phoneticPr fontId="7"/>
  </si>
  <si>
    <t>　　本決算は、公益法人会計基準について（平成２０年４月１１日　平成２１年１０月１６日改正　内閣府公益認定等</t>
    <rPh sb="2" eb="3">
      <t>ホン</t>
    </rPh>
    <rPh sb="3" eb="4">
      <t>ケツ</t>
    </rPh>
    <rPh sb="4" eb="5">
      <t>サン</t>
    </rPh>
    <rPh sb="31" eb="33">
      <t>ヘイセイ</t>
    </rPh>
    <rPh sb="35" eb="36">
      <t>ネン</t>
    </rPh>
    <rPh sb="38" eb="39">
      <t>ガツ</t>
    </rPh>
    <rPh sb="41" eb="42">
      <t>ニチ</t>
    </rPh>
    <rPh sb="42" eb="44">
      <t>カイセイ</t>
    </rPh>
    <phoneticPr fontId="7"/>
  </si>
  <si>
    <t>財務諸表に対する注記</t>
    <rPh sb="0" eb="2">
      <t>ザイム</t>
    </rPh>
    <rPh sb="2" eb="4">
      <t>ショヒョウ</t>
    </rPh>
    <rPh sb="5" eb="6">
      <t>タイ</t>
    </rPh>
    <rPh sb="8" eb="10">
      <t>チュウキ</t>
    </rPh>
    <phoneticPr fontId="7"/>
  </si>
  <si>
    <t>　　　　　受取利息</t>
    <rPh sb="5" eb="7">
      <t>ウケトリ</t>
    </rPh>
    <rPh sb="7" eb="9">
      <t>リソク</t>
    </rPh>
    <phoneticPr fontId="7"/>
  </si>
  <si>
    <t>　　　　　雑収益</t>
    <phoneticPr fontId="7"/>
  </si>
  <si>
    <t>小計</t>
    <phoneticPr fontId="7"/>
  </si>
  <si>
    <t xml:space="preserve"> 　　　　未払費用</t>
    <rPh sb="7" eb="9">
      <t>ヒヨウ</t>
    </rPh>
    <phoneticPr fontId="7"/>
  </si>
  <si>
    <t>　　　　公益目的事業会計貸付金</t>
    <rPh sb="4" eb="6">
      <t>コウエキ</t>
    </rPh>
    <rPh sb="6" eb="8">
      <t>モクテキ</t>
    </rPh>
    <rPh sb="8" eb="10">
      <t>ジギョウ</t>
    </rPh>
    <rPh sb="10" eb="12">
      <t>カイケイ</t>
    </rPh>
    <rPh sb="12" eb="14">
      <t>カシツケ</t>
    </rPh>
    <rPh sb="14" eb="15">
      <t>キン</t>
    </rPh>
    <phoneticPr fontId="7"/>
  </si>
  <si>
    <t>　　　　収益事業等会計貸付金</t>
    <rPh sb="4" eb="6">
      <t>シュウエキ</t>
    </rPh>
    <rPh sb="6" eb="8">
      <t>ジギョウ</t>
    </rPh>
    <rPh sb="8" eb="9">
      <t>トウ</t>
    </rPh>
    <rPh sb="9" eb="11">
      <t>カイケイ</t>
    </rPh>
    <rPh sb="11" eb="13">
      <t>カシツケ</t>
    </rPh>
    <rPh sb="13" eb="14">
      <t>キン</t>
    </rPh>
    <phoneticPr fontId="7"/>
  </si>
  <si>
    <t>　　　　法人会計貸付金</t>
    <rPh sb="4" eb="6">
      <t>ホウジン</t>
    </rPh>
    <rPh sb="6" eb="8">
      <t>カイケイ</t>
    </rPh>
    <rPh sb="8" eb="10">
      <t>カシツケ</t>
    </rPh>
    <rPh sb="10" eb="11">
      <t>キン</t>
    </rPh>
    <phoneticPr fontId="7"/>
  </si>
  <si>
    <t>　　　　法人会計借入金</t>
    <rPh sb="4" eb="6">
      <t>ホウジン</t>
    </rPh>
    <rPh sb="6" eb="8">
      <t>カイケイ</t>
    </rPh>
    <rPh sb="8" eb="10">
      <t>カリイレ</t>
    </rPh>
    <rPh sb="10" eb="11">
      <t>キン</t>
    </rPh>
    <phoneticPr fontId="7"/>
  </si>
  <si>
    <t>　　　　　　　役員報酬　　</t>
  </si>
  <si>
    <t>　　　　　　  給与手当</t>
  </si>
  <si>
    <t>　　　　　　　法定福利費 　　</t>
  </si>
  <si>
    <t>　　　　　　　会議費 　　</t>
  </si>
  <si>
    <t>　　　　　　　光熱水料費 　　</t>
  </si>
  <si>
    <t>　　　　　　　支払手数料</t>
  </si>
  <si>
    <t>　　　(1) 基本財産 　</t>
    <rPh sb="7" eb="9">
      <t>キホン</t>
    </rPh>
    <rPh sb="9" eb="11">
      <t>ザイサン</t>
    </rPh>
    <phoneticPr fontId="7"/>
  </si>
  <si>
    <t>　 　　　基本財産</t>
    <rPh sb="5" eb="7">
      <t>キホン</t>
    </rPh>
    <rPh sb="7" eb="9">
      <t>ザイサン</t>
    </rPh>
    <phoneticPr fontId="7"/>
  </si>
  <si>
    <t xml:space="preserve"> 　　　　基本財産合計</t>
    <rPh sb="5" eb="7">
      <t>キホン</t>
    </rPh>
    <rPh sb="7" eb="9">
      <t>ザイサン</t>
    </rPh>
    <phoneticPr fontId="7"/>
  </si>
  <si>
    <t>　　(1) 基本財産</t>
    <rPh sb="6" eb="8">
      <t>キホン</t>
    </rPh>
    <rPh sb="8" eb="10">
      <t>ザイサン</t>
    </rPh>
    <phoneticPr fontId="7"/>
  </si>
  <si>
    <t>　　　　　准会員受取会費</t>
    <rPh sb="5" eb="6">
      <t>ジュン</t>
    </rPh>
    <rPh sb="6" eb="8">
      <t>カイイン</t>
    </rPh>
    <rPh sb="8" eb="10">
      <t>ウケトリ</t>
    </rPh>
    <rPh sb="10" eb="12">
      <t>カイヒ</t>
    </rPh>
    <phoneticPr fontId="7"/>
  </si>
  <si>
    <t>　　⑤ 受取寄付金</t>
    <rPh sb="4" eb="6">
      <t>ウケトリ</t>
    </rPh>
    <rPh sb="6" eb="9">
      <t>キフキン</t>
    </rPh>
    <phoneticPr fontId="7"/>
  </si>
  <si>
    <t>　　　　　受取寄附金</t>
    <rPh sb="7" eb="10">
      <t>キフキン</t>
    </rPh>
    <phoneticPr fontId="7"/>
  </si>
  <si>
    <t>　　　　　講習会開催事業収益</t>
    <rPh sb="5" eb="8">
      <t>コウシュウカイ</t>
    </rPh>
    <rPh sb="8" eb="10">
      <t>カイサイ</t>
    </rPh>
    <rPh sb="10" eb="12">
      <t>ジギョウ</t>
    </rPh>
    <rPh sb="12" eb="14">
      <t>シュウエキ</t>
    </rPh>
    <phoneticPr fontId="7"/>
  </si>
  <si>
    <t>　　　　　大会開催事業収益</t>
    <rPh sb="5" eb="7">
      <t>タイカイ</t>
    </rPh>
    <rPh sb="7" eb="9">
      <t>カイサイ</t>
    </rPh>
    <rPh sb="9" eb="11">
      <t>ジギョウ</t>
    </rPh>
    <rPh sb="11" eb="13">
      <t>シュウエキ</t>
    </rPh>
    <phoneticPr fontId="7"/>
  </si>
  <si>
    <t>　　　　　受取段位料</t>
    <rPh sb="5" eb="7">
      <t>ウケトリ</t>
    </rPh>
    <rPh sb="7" eb="9">
      <t>ダンイ</t>
    </rPh>
    <rPh sb="9" eb="10">
      <t>リョウ</t>
    </rPh>
    <phoneticPr fontId="7"/>
  </si>
  <si>
    <t>　　　　　　読手講習会</t>
    <rPh sb="6" eb="7">
      <t>ヨ</t>
    </rPh>
    <rPh sb="7" eb="8">
      <t>テ</t>
    </rPh>
    <rPh sb="8" eb="11">
      <t>コウシュウカイ</t>
    </rPh>
    <phoneticPr fontId="7"/>
  </si>
  <si>
    <t>　　　　　　名人戦・クイーン戦</t>
    <rPh sb="6" eb="8">
      <t>メイジン</t>
    </rPh>
    <rPh sb="8" eb="9">
      <t>セン</t>
    </rPh>
    <rPh sb="14" eb="15">
      <t>セン</t>
    </rPh>
    <phoneticPr fontId="7"/>
  </si>
  <si>
    <t>　　　　　　全日本選手権</t>
    <rPh sb="6" eb="9">
      <t>ゼンニホン</t>
    </rPh>
    <rPh sb="9" eb="12">
      <t>センシュケン</t>
    </rPh>
    <phoneticPr fontId="7"/>
  </si>
  <si>
    <t>　　　　　　女流選手権</t>
    <rPh sb="6" eb="8">
      <t>ジョリュウ</t>
    </rPh>
    <rPh sb="8" eb="11">
      <t>センシュケン</t>
    </rPh>
    <phoneticPr fontId="7"/>
  </si>
  <si>
    <t>　　　　　　選抜大会</t>
    <rPh sb="6" eb="8">
      <t>センバツ</t>
    </rPh>
    <rPh sb="8" eb="10">
      <t>タイカイ</t>
    </rPh>
    <phoneticPr fontId="7"/>
  </si>
  <si>
    <t>　　　　　　その他大会</t>
    <rPh sb="8" eb="9">
      <t>タ</t>
    </rPh>
    <rPh sb="9" eb="11">
      <t>タイカイ</t>
    </rPh>
    <phoneticPr fontId="7"/>
  </si>
  <si>
    <t>　　　　　　会議費</t>
    <rPh sb="6" eb="9">
      <t>カイギヒ</t>
    </rPh>
    <phoneticPr fontId="7"/>
  </si>
  <si>
    <t>　　　　　　会場費</t>
    <rPh sb="6" eb="8">
      <t>カイジョウ</t>
    </rPh>
    <rPh sb="8" eb="9">
      <t>ヒ</t>
    </rPh>
    <phoneticPr fontId="7"/>
  </si>
  <si>
    <t>　　　　　　広報費</t>
    <rPh sb="6" eb="8">
      <t>コウホウ</t>
    </rPh>
    <rPh sb="8" eb="9">
      <t>ヒ</t>
    </rPh>
    <phoneticPr fontId="7"/>
  </si>
  <si>
    <t>　　　　　　副賞費</t>
    <rPh sb="6" eb="8">
      <t>フクショウ</t>
    </rPh>
    <rPh sb="8" eb="9">
      <t>ヒ</t>
    </rPh>
    <phoneticPr fontId="7"/>
  </si>
  <si>
    <t>　　　　　　印刷製本費</t>
    <rPh sb="6" eb="8">
      <t>インサツ</t>
    </rPh>
    <rPh sb="8" eb="10">
      <t>セイホン</t>
    </rPh>
    <rPh sb="10" eb="11">
      <t>ヒ</t>
    </rPh>
    <phoneticPr fontId="7"/>
  </si>
  <si>
    <t>　　　　　　広告費</t>
    <rPh sb="6" eb="8">
      <t>コウコク</t>
    </rPh>
    <rPh sb="8" eb="9">
      <t>ヒ</t>
    </rPh>
    <phoneticPr fontId="7"/>
  </si>
  <si>
    <t>　　　　　　記録費</t>
    <rPh sb="6" eb="8">
      <t>キロク</t>
    </rPh>
    <rPh sb="8" eb="9">
      <t>ヒ</t>
    </rPh>
    <phoneticPr fontId="7"/>
  </si>
  <si>
    <t>　　　　　　調査研究費</t>
    <rPh sb="6" eb="8">
      <t>チョウサ</t>
    </rPh>
    <rPh sb="8" eb="10">
      <t>ケンキュウ</t>
    </rPh>
    <rPh sb="10" eb="11">
      <t>ヒ</t>
    </rPh>
    <phoneticPr fontId="7"/>
  </si>
  <si>
    <t>　　　　　　段位制度経費</t>
    <rPh sb="6" eb="8">
      <t>ダンイ</t>
    </rPh>
    <rPh sb="8" eb="10">
      <t>セイド</t>
    </rPh>
    <rPh sb="10" eb="12">
      <t>ケイヒ</t>
    </rPh>
    <phoneticPr fontId="7"/>
  </si>
  <si>
    <t>　　　　　　支部助成費</t>
    <rPh sb="6" eb="8">
      <t>シブ</t>
    </rPh>
    <rPh sb="8" eb="10">
      <t>ジョセイ</t>
    </rPh>
    <rPh sb="10" eb="11">
      <t>ヒ</t>
    </rPh>
    <phoneticPr fontId="7"/>
  </si>
  <si>
    <t>　　　　　　　什器備品費 　　</t>
    <rPh sb="7" eb="9">
      <t>ジュウキ</t>
    </rPh>
    <rPh sb="9" eb="11">
      <t>ビヒン</t>
    </rPh>
    <phoneticPr fontId="7"/>
  </si>
  <si>
    <t>　　　　　　　会場費 　　</t>
    <rPh sb="7" eb="9">
      <t>カイジョウ</t>
    </rPh>
    <phoneticPr fontId="7"/>
  </si>
  <si>
    <t>　　　　　　　広報費</t>
    <rPh sb="7" eb="9">
      <t>コウホウ</t>
    </rPh>
    <rPh sb="9" eb="10">
      <t>ヒ</t>
    </rPh>
    <phoneticPr fontId="7"/>
  </si>
  <si>
    <t>　　　　　　　印刷製本費</t>
    <rPh sb="7" eb="9">
      <t>インサツ</t>
    </rPh>
    <rPh sb="9" eb="11">
      <t>セイホン</t>
    </rPh>
    <rPh sb="11" eb="12">
      <t>ヒ</t>
    </rPh>
    <phoneticPr fontId="7"/>
  </si>
  <si>
    <t>　　　　　　　保守修繕費 　　</t>
    <rPh sb="7" eb="9">
      <t>ホシュ</t>
    </rPh>
    <rPh sb="9" eb="11">
      <t>シュウゼン</t>
    </rPh>
    <phoneticPr fontId="7"/>
  </si>
  <si>
    <t>　　　　　　　租税公課 　　</t>
    <rPh sb="7" eb="9">
      <t>ソゼイ</t>
    </rPh>
    <rPh sb="9" eb="11">
      <t>コウカ</t>
    </rPh>
    <phoneticPr fontId="7"/>
  </si>
  <si>
    <t>その他事業会計</t>
    <rPh sb="2" eb="3">
      <t>タ</t>
    </rPh>
    <phoneticPr fontId="7"/>
  </si>
  <si>
    <t>実施事業等会計</t>
    <rPh sb="0" eb="2">
      <t>ジッシ</t>
    </rPh>
    <rPh sb="4" eb="5">
      <t>トウ</t>
    </rPh>
    <phoneticPr fontId="7"/>
  </si>
  <si>
    <t>　　　　実施事業等会計勘定</t>
    <rPh sb="4" eb="6">
      <t>ジッシ</t>
    </rPh>
    <rPh sb="6" eb="8">
      <t>ジギョウ</t>
    </rPh>
    <rPh sb="8" eb="9">
      <t>トウ</t>
    </rPh>
    <rPh sb="9" eb="11">
      <t>カイケイ</t>
    </rPh>
    <rPh sb="11" eb="13">
      <t>カンジョウ</t>
    </rPh>
    <phoneticPr fontId="7"/>
  </si>
  <si>
    <t>　　　　実施事業等会計借入金</t>
    <rPh sb="4" eb="6">
      <t>ジッシ</t>
    </rPh>
    <rPh sb="6" eb="8">
      <t>ジギョウ</t>
    </rPh>
    <rPh sb="8" eb="9">
      <t>トウ</t>
    </rPh>
    <rPh sb="9" eb="11">
      <t>カイケイ</t>
    </rPh>
    <rPh sb="11" eb="13">
      <t>カリイレ</t>
    </rPh>
    <rPh sb="13" eb="14">
      <t>キン</t>
    </rPh>
    <phoneticPr fontId="7"/>
  </si>
  <si>
    <t>　　　　その他事業会計借入金</t>
    <rPh sb="6" eb="7">
      <t>タ</t>
    </rPh>
    <rPh sb="7" eb="9">
      <t>ジギョウ</t>
    </rPh>
    <rPh sb="9" eb="11">
      <t>カイケイ</t>
    </rPh>
    <rPh sb="11" eb="13">
      <t>カリイレ</t>
    </rPh>
    <rPh sb="13" eb="14">
      <t>キン</t>
    </rPh>
    <phoneticPr fontId="7"/>
  </si>
  <si>
    <t>平成26年4月1日から平成27年3月31日まで</t>
    <rPh sb="0" eb="2">
      <t>ヘイセイ</t>
    </rPh>
    <rPh sb="4" eb="5">
      <t>ネン</t>
    </rPh>
    <rPh sb="6" eb="7">
      <t>ツキ</t>
    </rPh>
    <rPh sb="8" eb="9">
      <t>ヒ</t>
    </rPh>
    <rPh sb="11" eb="13">
      <t>ヘイセイ</t>
    </rPh>
    <rPh sb="15" eb="16">
      <t>ネン</t>
    </rPh>
    <rPh sb="17" eb="18">
      <t>ツキ</t>
    </rPh>
    <rPh sb="20" eb="21">
      <t>ヒ</t>
    </rPh>
    <phoneticPr fontId="7"/>
  </si>
  <si>
    <t>他2事業</t>
    <rPh sb="0" eb="1">
      <t>タ</t>
    </rPh>
    <rPh sb="2" eb="4">
      <t>ジギョウ</t>
    </rPh>
    <phoneticPr fontId="7"/>
  </si>
  <si>
    <t>継１事業</t>
    <rPh sb="0" eb="1">
      <t>ツギ</t>
    </rPh>
    <rPh sb="2" eb="4">
      <t>ジギョウ</t>
    </rPh>
    <phoneticPr fontId="7"/>
  </si>
  <si>
    <t>継２事業</t>
    <rPh sb="0" eb="1">
      <t>ツギ</t>
    </rPh>
    <rPh sb="2" eb="4">
      <t>ジギョウ</t>
    </rPh>
    <phoneticPr fontId="7"/>
  </si>
  <si>
    <t>継３事業</t>
    <rPh sb="0" eb="1">
      <t>ツギ</t>
    </rPh>
    <rPh sb="2" eb="4">
      <t>ジギョウ</t>
    </rPh>
    <phoneticPr fontId="7"/>
  </si>
  <si>
    <t>他1事業</t>
    <rPh sb="0" eb="1">
      <t>ホカ</t>
    </rPh>
    <rPh sb="2" eb="4">
      <t>ジギョウ</t>
    </rPh>
    <phoneticPr fontId="7"/>
  </si>
  <si>
    <t>２　基本財産及び特定資産の増減額及び残高</t>
    <rPh sb="2" eb="4">
      <t>キホン</t>
    </rPh>
    <rPh sb="4" eb="6">
      <t>ザイサン</t>
    </rPh>
    <rPh sb="6" eb="7">
      <t>オヨ</t>
    </rPh>
    <rPh sb="8" eb="10">
      <t>トクテイ</t>
    </rPh>
    <rPh sb="10" eb="12">
      <t>シサン</t>
    </rPh>
    <rPh sb="13" eb="16">
      <t>ゾウゲンガク</t>
    </rPh>
    <rPh sb="16" eb="17">
      <t>オヨ</t>
    </rPh>
    <rPh sb="18" eb="20">
      <t>ザンダカ</t>
    </rPh>
    <phoneticPr fontId="7"/>
  </si>
  <si>
    <t>基本財産及び特定資産の増減額及びその残高は、次のとおりである。</t>
    <rPh sb="0" eb="2">
      <t>キホン</t>
    </rPh>
    <rPh sb="2" eb="4">
      <t>ザイサン</t>
    </rPh>
    <rPh sb="4" eb="5">
      <t>オヨ</t>
    </rPh>
    <rPh sb="6" eb="8">
      <t>トクテイ</t>
    </rPh>
    <rPh sb="8" eb="10">
      <t>シサン</t>
    </rPh>
    <rPh sb="11" eb="14">
      <t>ゾウゲンガク</t>
    </rPh>
    <rPh sb="14" eb="15">
      <t>オヨ</t>
    </rPh>
    <rPh sb="18" eb="20">
      <t>ザンダカ</t>
    </rPh>
    <rPh sb="22" eb="23">
      <t>ツギ</t>
    </rPh>
    <phoneticPr fontId="7"/>
  </si>
  <si>
    <t>基本財産</t>
    <rPh sb="0" eb="2">
      <t>キホン</t>
    </rPh>
    <rPh sb="2" eb="4">
      <t>ザイサン</t>
    </rPh>
    <phoneticPr fontId="7"/>
  </si>
  <si>
    <t>３　基本財産及び特定資産の財源等の内訳</t>
    <rPh sb="2" eb="4">
      <t>キホン</t>
    </rPh>
    <rPh sb="4" eb="6">
      <t>ザイサン</t>
    </rPh>
    <rPh sb="6" eb="7">
      <t>オヨ</t>
    </rPh>
    <rPh sb="8" eb="10">
      <t>トクテイ</t>
    </rPh>
    <rPh sb="10" eb="12">
      <t>シサン</t>
    </rPh>
    <rPh sb="13" eb="15">
      <t>ザイゲン</t>
    </rPh>
    <rPh sb="15" eb="16">
      <t>トウ</t>
    </rPh>
    <rPh sb="17" eb="19">
      <t>ウチワケ</t>
    </rPh>
    <phoneticPr fontId="7"/>
  </si>
  <si>
    <t>基本財産及び特定資産の財源等の内訳は、次のとおりである。</t>
    <rPh sb="0" eb="2">
      <t>キホン</t>
    </rPh>
    <rPh sb="2" eb="4">
      <t>ザイサン</t>
    </rPh>
    <rPh sb="4" eb="5">
      <t>オヨ</t>
    </rPh>
    <rPh sb="6" eb="8">
      <t>トクテイ</t>
    </rPh>
    <rPh sb="8" eb="10">
      <t>シサン</t>
    </rPh>
    <rPh sb="11" eb="14">
      <t>ザイゲンナド</t>
    </rPh>
    <rPh sb="15" eb="17">
      <t>ウチワケ</t>
    </rPh>
    <rPh sb="19" eb="20">
      <t>ツギ</t>
    </rPh>
    <phoneticPr fontId="7"/>
  </si>
  <si>
    <t>２　引当金の明細</t>
    <rPh sb="2" eb="4">
      <t>ヒキアテ</t>
    </rPh>
    <rPh sb="4" eb="5">
      <t>キン</t>
    </rPh>
    <rPh sb="6" eb="8">
      <t>メイサイ</t>
    </rPh>
    <phoneticPr fontId="7"/>
  </si>
  <si>
    <t>財務諸表に対する注記　２「基本財産及び特定資産の増減額及びその残高」に記載している。</t>
    <rPh sb="0" eb="2">
      <t>ザイム</t>
    </rPh>
    <rPh sb="2" eb="4">
      <t>ショヒョウ</t>
    </rPh>
    <rPh sb="5" eb="6">
      <t>タイ</t>
    </rPh>
    <rPh sb="8" eb="10">
      <t>チュウキ</t>
    </rPh>
    <rPh sb="13" eb="15">
      <t>キホン</t>
    </rPh>
    <rPh sb="15" eb="17">
      <t>ザイサン</t>
    </rPh>
    <rPh sb="17" eb="18">
      <t>オヨ</t>
    </rPh>
    <rPh sb="19" eb="21">
      <t>トクテイ</t>
    </rPh>
    <rPh sb="21" eb="23">
      <t>シサン</t>
    </rPh>
    <rPh sb="24" eb="27">
      <t>ゾウゲンガク</t>
    </rPh>
    <rPh sb="27" eb="28">
      <t>オヨ</t>
    </rPh>
    <rPh sb="31" eb="33">
      <t>ザンダカ</t>
    </rPh>
    <rPh sb="35" eb="37">
      <t>キサイ</t>
    </rPh>
    <phoneticPr fontId="7"/>
  </si>
  <si>
    <t>１　重要な固定資産の明細</t>
    <rPh sb="2" eb="4">
      <t>ジュウヨウ</t>
    </rPh>
    <rPh sb="5" eb="7">
      <t>コテイ</t>
    </rPh>
    <rPh sb="7" eb="9">
      <t>シサン</t>
    </rPh>
    <rPh sb="10" eb="12">
      <t>メイサイ</t>
    </rPh>
    <phoneticPr fontId="7"/>
  </si>
  <si>
    <t>附属明細書</t>
    <rPh sb="0" eb="2">
      <t>フゾク</t>
    </rPh>
    <rPh sb="2" eb="5">
      <t>メイサイショ</t>
    </rPh>
    <phoneticPr fontId="7"/>
  </si>
  <si>
    <t>一般社団法人　全日本かるた協会</t>
    <rPh sb="0" eb="2">
      <t>イッパン</t>
    </rPh>
    <rPh sb="2" eb="4">
      <t>シャダン</t>
    </rPh>
    <rPh sb="4" eb="6">
      <t>ホウジン</t>
    </rPh>
    <rPh sb="7" eb="10">
      <t>ゼンニホン</t>
    </rPh>
    <rPh sb="13" eb="15">
      <t>キョウカイ</t>
    </rPh>
    <phoneticPr fontId="3"/>
  </si>
  <si>
    <t>東京都文京区大塚４丁目３９番１２号</t>
    <rPh sb="0" eb="3">
      <t>トウキョウト</t>
    </rPh>
    <rPh sb="3" eb="5">
      <t>ブンキョウ</t>
    </rPh>
    <rPh sb="5" eb="6">
      <t>ク</t>
    </rPh>
    <rPh sb="6" eb="8">
      <t>オオツカ</t>
    </rPh>
    <rPh sb="9" eb="11">
      <t>チョウメ</t>
    </rPh>
    <rPh sb="13" eb="14">
      <t>バン</t>
    </rPh>
    <rPh sb="16" eb="17">
      <t>ゴウ</t>
    </rPh>
    <phoneticPr fontId="3"/>
  </si>
  <si>
    <t>　(1)　消費税等の会計処理について</t>
    <rPh sb="5" eb="8">
      <t>ショウヒゼイ</t>
    </rPh>
    <rPh sb="8" eb="9">
      <t>トウ</t>
    </rPh>
    <rPh sb="10" eb="12">
      <t>カイケイ</t>
    </rPh>
    <rPh sb="12" eb="14">
      <t>ショリ</t>
    </rPh>
    <phoneticPr fontId="7"/>
  </si>
  <si>
    <t xml:space="preserve">  定期預金</t>
    <rPh sb="2" eb="4">
      <t>テイキ</t>
    </rPh>
    <rPh sb="4" eb="6">
      <t>ヨキン</t>
    </rPh>
    <phoneticPr fontId="7"/>
  </si>
  <si>
    <t>　郵便定額貯金</t>
    <rPh sb="1" eb="3">
      <t>ユウビン</t>
    </rPh>
    <rPh sb="3" eb="5">
      <t>テイガク</t>
    </rPh>
    <rPh sb="5" eb="7">
      <t>チョキン</t>
    </rPh>
    <phoneticPr fontId="7"/>
  </si>
  <si>
    <t>特定資産</t>
    <rPh sb="0" eb="2">
      <t>トクテイ</t>
    </rPh>
    <rPh sb="2" eb="4">
      <t>シサン</t>
    </rPh>
    <phoneticPr fontId="7"/>
  </si>
  <si>
    <t>　定期預金</t>
    <rPh sb="1" eb="3">
      <t>テイキ</t>
    </rPh>
    <rPh sb="3" eb="5">
      <t>ヨキン</t>
    </rPh>
    <phoneticPr fontId="7"/>
  </si>
  <si>
    <t>４　実施事業資産について</t>
    <rPh sb="2" eb="4">
      <t>ジッシ</t>
    </rPh>
    <rPh sb="4" eb="6">
      <t>ジギョウ</t>
    </rPh>
    <rPh sb="6" eb="8">
      <t>シサン</t>
    </rPh>
    <phoneticPr fontId="7"/>
  </si>
  <si>
    <t>　　　　　　　福利厚生費</t>
    <rPh sb="7" eb="9">
      <t>フクリ</t>
    </rPh>
    <rPh sb="9" eb="12">
      <t>コウセイヒ</t>
    </rPh>
    <phoneticPr fontId="7"/>
  </si>
  <si>
    <t xml:space="preserve">         前受金</t>
    <rPh sb="9" eb="11">
      <t>マエウケ</t>
    </rPh>
    <rPh sb="11" eb="12">
      <t>キン</t>
    </rPh>
    <phoneticPr fontId="7"/>
  </si>
  <si>
    <t xml:space="preserve">            受取段位料</t>
    <rPh sb="12" eb="14">
      <t>ウケトリ</t>
    </rPh>
    <rPh sb="14" eb="16">
      <t>ダンイ</t>
    </rPh>
    <rPh sb="16" eb="17">
      <t>リョウ</t>
    </rPh>
    <phoneticPr fontId="7"/>
  </si>
  <si>
    <t>*一般社団法人への移行初年度のため、前年度分は表示しておりません。</t>
    <rPh sb="1" eb="3">
      <t>イッパン</t>
    </rPh>
    <rPh sb="3" eb="5">
      <t>シャダン</t>
    </rPh>
    <rPh sb="5" eb="7">
      <t>ホウジン</t>
    </rPh>
    <rPh sb="9" eb="11">
      <t>イコウ</t>
    </rPh>
    <rPh sb="11" eb="14">
      <t>ショネンド</t>
    </rPh>
    <rPh sb="18" eb="21">
      <t>ゼンネンド</t>
    </rPh>
    <rPh sb="21" eb="22">
      <t>ブン</t>
    </rPh>
    <rPh sb="23" eb="25">
      <t>ヒョウジ</t>
    </rPh>
    <phoneticPr fontId="7"/>
  </si>
  <si>
    <t>　　　　　　　福利厚生費 　　</t>
    <rPh sb="9" eb="11">
      <t>コウセイ</t>
    </rPh>
    <rPh sb="11" eb="12">
      <t>ヒ</t>
    </rPh>
    <phoneticPr fontId="7"/>
  </si>
  <si>
    <t>　　① 基本財産運用益</t>
    <rPh sb="4" eb="6">
      <t>キホン</t>
    </rPh>
    <rPh sb="6" eb="8">
      <t>ザイサン</t>
    </rPh>
    <phoneticPr fontId="7"/>
  </si>
  <si>
    <t>　　② 受取会費</t>
    <phoneticPr fontId="7"/>
  </si>
  <si>
    <t>　　③ 事業収益</t>
    <phoneticPr fontId="7"/>
  </si>
  <si>
    <t>　　④ 受取寄付金</t>
    <rPh sb="4" eb="6">
      <t>ウケトリ</t>
    </rPh>
    <rPh sb="6" eb="9">
      <t>キフキン</t>
    </rPh>
    <phoneticPr fontId="7"/>
  </si>
  <si>
    <t>　　　　　基本財産受取利息</t>
    <rPh sb="5" eb="7">
      <t>キホン</t>
    </rPh>
    <rPh sb="7" eb="9">
      <t>ザイサン</t>
    </rPh>
    <phoneticPr fontId="7"/>
  </si>
  <si>
    <t>　　　　　基本財産受取利息</t>
    <rPh sb="5" eb="7">
      <t>キホン</t>
    </rPh>
    <rPh sb="7" eb="9">
      <t>ザイサン</t>
    </rPh>
    <rPh sb="9" eb="11">
      <t>ウケトリ</t>
    </rPh>
    <rPh sb="11" eb="13">
      <t>リソク</t>
    </rPh>
    <phoneticPr fontId="7"/>
  </si>
  <si>
    <t>　　　　　　受取段位料</t>
    <rPh sb="6" eb="8">
      <t>ウケトリ</t>
    </rPh>
    <rPh sb="8" eb="10">
      <t>ダンイ</t>
    </rPh>
    <rPh sb="10" eb="11">
      <t>リョウ</t>
    </rPh>
    <phoneticPr fontId="7"/>
  </si>
  <si>
    <t>実施事業資産については該当なし。</t>
    <rPh sb="0" eb="2">
      <t>ジッシ</t>
    </rPh>
    <rPh sb="2" eb="4">
      <t>ジギョウ</t>
    </rPh>
    <rPh sb="4" eb="6">
      <t>シサン</t>
    </rPh>
    <rPh sb="11" eb="13">
      <t>ガイトウ</t>
    </rPh>
    <phoneticPr fontId="7"/>
  </si>
  <si>
    <t>該当なし。</t>
    <rPh sb="0" eb="2">
      <t>ガイトウ</t>
    </rPh>
    <phoneticPr fontId="7"/>
  </si>
  <si>
    <t xml:space="preserve">          受取利息</t>
    <rPh sb="10" eb="12">
      <t>ウケトリ</t>
    </rPh>
    <rPh sb="12" eb="14">
      <t>リソク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</si>
</sst>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¥&quot;#,##0;[Red]&quot;¥&quot;\-#,##0"/>
    <numFmt numFmtId="176" formatCode="[$-411]&quot;至&quot;ggge&quot;年&quot;m&quot;月&quot;d&quot;日&quot;"/>
    <numFmt numFmtId="177" formatCode="[$-411]&quot;自&quot;ggge&quot;年&quot;m&quot;月&quot;d&quot;日&quot;"/>
    <numFmt numFmtId="178" formatCode="&quot;&quot;\ #,##0;&quot;▲&quot;\ #,##0"/>
    <numFmt numFmtId="179" formatCode="&quot;&quot;\ #,##0;&quot;△&quot;\ #,##0"/>
    <numFmt numFmtId="180" formatCode="#,##0;&quot;△ &quot;#,##0"/>
    <numFmt numFmtId="181" formatCode="\(#,##0\)"/>
    <numFmt numFmtId="182" formatCode="\(#,##0\);[Red]\-#,##0"/>
    <numFmt numFmtId="183" formatCode="#,##0_ "/>
    <numFmt numFmtId="184" formatCode="#,##0_);\(#,##0\)"/>
    <numFmt numFmtId="185" formatCode="\(#,##0\)_ ;[Red]\-#,##0\ "/>
    <numFmt numFmtId="186" formatCode="\(#,##0\)_);\(#,##0\)"/>
  </numFmts>
  <fonts count="39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u/>
      <sz val="16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u/>
      <sz val="1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3">
    <xf numFmtId="0" fontId="0" fillId="0" borderId="0"/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23" borderId="4" applyNumberFormat="0" applyAlignment="0" applyProtection="0">
      <alignment vertical="center"/>
    </xf>
    <xf numFmtId="0" fontId="28" fillId="23" borderId="4" applyNumberFormat="0" applyAlignment="0" applyProtection="0">
      <alignment vertical="center"/>
    </xf>
    <xf numFmtId="0" fontId="28" fillId="23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23" borderId="9" applyNumberFormat="0" applyAlignment="0" applyProtection="0">
      <alignment vertical="center"/>
    </xf>
    <xf numFmtId="0" fontId="34" fillId="23" borderId="9" applyNumberFormat="0" applyAlignment="0" applyProtection="0">
      <alignment vertical="center"/>
    </xf>
    <xf numFmtId="0" fontId="34" fillId="23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/>
    <xf numFmtId="0" fontId="36" fillId="7" borderId="4" applyNumberFormat="0" applyAlignment="0" applyProtection="0">
      <alignment vertical="center"/>
    </xf>
    <xf numFmtId="0" fontId="36" fillId="7" borderId="4" applyNumberFormat="0" applyAlignment="0" applyProtection="0">
      <alignment vertical="center"/>
    </xf>
    <xf numFmtId="0" fontId="36" fillId="7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37" fontId="1" fillId="0" borderId="0"/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</cellStyleXfs>
  <cellXfs count="153">
    <xf numFmtId="0" fontId="0" fillId="0" borderId="0" xfId="0"/>
    <xf numFmtId="37" fontId="1" fillId="0" borderId="0" xfId="139"/>
    <xf numFmtId="0" fontId="0" fillId="0" borderId="0" xfId="0" applyAlignment="1"/>
    <xf numFmtId="176" fontId="1" fillId="0" borderId="0" xfId="139" applyNumberFormat="1" applyFont="1" applyAlignment="1">
      <alignment horizontal="distributed"/>
    </xf>
    <xf numFmtId="177" fontId="1" fillId="0" borderId="0" xfId="139" applyNumberFormat="1" applyFont="1" applyAlignment="1">
      <alignment horizontal="distributed" vertical="center"/>
    </xf>
    <xf numFmtId="0" fontId="6" fillId="0" borderId="0" xfId="0" applyFont="1" applyFill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8" fontId="6" fillId="0" borderId="10" xfId="0" applyNumberFormat="1" applyFont="1" applyFill="1" applyBorder="1" applyAlignment="1">
      <alignment vertical="center"/>
    </xf>
    <xf numFmtId="179" fontId="6" fillId="0" borderId="11" xfId="0" applyNumberFormat="1" applyFont="1" applyFill="1" applyBorder="1" applyAlignment="1">
      <alignment vertical="center"/>
    </xf>
    <xf numFmtId="178" fontId="6" fillId="0" borderId="11" xfId="0" applyNumberFormat="1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178" fontId="6" fillId="0" borderId="14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178" fontId="6" fillId="0" borderId="15" xfId="0" applyNumberFormat="1" applyFont="1" applyFill="1" applyBorder="1" applyAlignment="1">
      <alignment vertical="center"/>
    </xf>
    <xf numFmtId="178" fontId="6" fillId="0" borderId="16" xfId="0" applyNumberFormat="1" applyFont="1" applyFill="1" applyBorder="1" applyAlignment="1">
      <alignment vertical="center"/>
    </xf>
    <xf numFmtId="179" fontId="6" fillId="0" borderId="17" xfId="0" applyNumberFormat="1" applyFont="1" applyFill="1" applyBorder="1" applyAlignment="1">
      <alignment vertical="center"/>
    </xf>
    <xf numFmtId="178" fontId="6" fillId="0" borderId="17" xfId="0" applyNumberFormat="1" applyFont="1" applyFill="1" applyBorder="1" applyAlignment="1">
      <alignment vertical="center"/>
    </xf>
    <xf numFmtId="178" fontId="6" fillId="0" borderId="18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horizontal="center" vertical="center"/>
    </xf>
    <xf numFmtId="178" fontId="6" fillId="0" borderId="19" xfId="0" applyNumberFormat="1" applyFont="1" applyFill="1" applyBorder="1" applyAlignment="1">
      <alignment vertical="center"/>
    </xf>
    <xf numFmtId="179" fontId="6" fillId="0" borderId="20" xfId="0" applyNumberFormat="1" applyFont="1" applyFill="1" applyBorder="1" applyAlignment="1">
      <alignment vertical="center"/>
    </xf>
    <xf numFmtId="178" fontId="6" fillId="0" borderId="20" xfId="0" applyNumberFormat="1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vertical="center"/>
    </xf>
    <xf numFmtId="178" fontId="6" fillId="0" borderId="14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178" fontId="6" fillId="0" borderId="17" xfId="0" applyNumberFormat="1" applyFont="1" applyFill="1" applyBorder="1" applyAlignment="1">
      <alignment horizontal="right" vertical="center"/>
    </xf>
    <xf numFmtId="0" fontId="6" fillId="0" borderId="13" xfId="0" applyNumberFormat="1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8" fillId="0" borderId="0" xfId="0" applyFont="1" applyFill="1"/>
    <xf numFmtId="180" fontId="8" fillId="0" borderId="0" xfId="98" applyNumberFormat="1" applyFont="1" applyFill="1" applyBorder="1" applyAlignment="1">
      <alignment horizontal="right"/>
    </xf>
    <xf numFmtId="0" fontId="8" fillId="0" borderId="0" xfId="0" applyFont="1" applyFill="1" applyBorder="1"/>
    <xf numFmtId="0" fontId="8" fillId="0" borderId="0" xfId="0" applyFont="1" applyFill="1" applyAlignment="1">
      <alignment vertical="center"/>
    </xf>
    <xf numFmtId="180" fontId="8" fillId="0" borderId="23" xfId="98" applyNumberFormat="1" applyFont="1" applyFill="1" applyBorder="1" applyAlignment="1">
      <alignment horizontal="right" vertical="center"/>
    </xf>
    <xf numFmtId="0" fontId="8" fillId="0" borderId="24" xfId="0" applyFont="1" applyFill="1" applyBorder="1" applyAlignment="1">
      <alignment vertical="center"/>
    </xf>
    <xf numFmtId="180" fontId="8" fillId="0" borderId="25" xfId="98" applyNumberFormat="1" applyFont="1" applyFill="1" applyBorder="1" applyAlignment="1">
      <alignment horizontal="right" vertical="center"/>
    </xf>
    <xf numFmtId="0" fontId="8" fillId="0" borderId="13" xfId="0" applyFont="1" applyFill="1" applyBorder="1" applyAlignment="1">
      <alignment vertical="center"/>
    </xf>
    <xf numFmtId="181" fontId="8" fillId="0" borderId="13" xfId="98" applyNumberFormat="1" applyFont="1" applyFill="1" applyBorder="1" applyAlignment="1">
      <alignment horizontal="right" vertical="center"/>
    </xf>
    <xf numFmtId="180" fontId="8" fillId="0" borderId="13" xfId="98" applyNumberFormat="1" applyFont="1" applyFill="1" applyBorder="1" applyAlignment="1">
      <alignment horizontal="right" vertical="center"/>
    </xf>
    <xf numFmtId="180" fontId="8" fillId="0" borderId="26" xfId="98" applyNumberFormat="1" applyFont="1" applyFill="1" applyBorder="1" applyAlignment="1">
      <alignment horizontal="right" vertical="center"/>
    </xf>
    <xf numFmtId="0" fontId="8" fillId="0" borderId="13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 wrapText="1"/>
    </xf>
    <xf numFmtId="180" fontId="8" fillId="0" borderId="22" xfId="98" applyNumberFormat="1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180" fontId="6" fillId="0" borderId="0" xfId="0" applyNumberFormat="1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180" fontId="6" fillId="0" borderId="17" xfId="0" applyNumberFormat="1" applyFont="1" applyFill="1" applyBorder="1" applyAlignment="1">
      <alignment vertical="center"/>
    </xf>
    <xf numFmtId="180" fontId="9" fillId="0" borderId="22" xfId="0" applyNumberFormat="1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180" fontId="9" fillId="0" borderId="13" xfId="0" applyNumberFormat="1" applyFont="1" applyFill="1" applyBorder="1" applyAlignment="1">
      <alignment vertical="center"/>
    </xf>
    <xf numFmtId="180" fontId="9" fillId="0" borderId="27" xfId="0" applyNumberFormat="1" applyFont="1" applyFill="1" applyBorder="1" applyAlignment="1">
      <alignment vertical="center"/>
    </xf>
    <xf numFmtId="180" fontId="9" fillId="0" borderId="12" xfId="0" applyNumberFormat="1" applyFont="1" applyFill="1" applyBorder="1" applyAlignment="1">
      <alignment vertical="center"/>
    </xf>
    <xf numFmtId="180" fontId="9" fillId="0" borderId="13" xfId="0" applyNumberFormat="1" applyFont="1" applyFill="1" applyBorder="1" applyAlignment="1">
      <alignment horizontal="right" vertical="center"/>
    </xf>
    <xf numFmtId="0" fontId="9" fillId="0" borderId="13" xfId="0" applyNumberFormat="1" applyFont="1" applyFill="1" applyBorder="1" applyAlignment="1">
      <alignment vertical="center"/>
    </xf>
    <xf numFmtId="180" fontId="6" fillId="0" borderId="22" xfId="0" applyNumberFormat="1" applyFont="1" applyFill="1" applyBorder="1" applyAlignment="1">
      <alignment horizontal="center" vertical="center"/>
    </xf>
    <xf numFmtId="180" fontId="9" fillId="0" borderId="20" xfId="0" applyNumberFormat="1" applyFont="1" applyFill="1" applyBorder="1" applyAlignment="1">
      <alignment horizontal="right"/>
    </xf>
    <xf numFmtId="180" fontId="6" fillId="0" borderId="20" xfId="0" applyNumberFormat="1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11" fillId="0" borderId="0" xfId="0" applyFont="1" applyFill="1"/>
    <xf numFmtId="180" fontId="11" fillId="0" borderId="0" xfId="0" applyNumberFormat="1" applyFont="1" applyFill="1" applyBorder="1"/>
    <xf numFmtId="180" fontId="3" fillId="0" borderId="0" xfId="0" applyNumberFormat="1" applyFont="1" applyFill="1" applyBorder="1"/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wrapText="1"/>
    </xf>
    <xf numFmtId="180" fontId="6" fillId="0" borderId="20" xfId="0" applyNumberFormat="1" applyFont="1" applyFill="1" applyBorder="1" applyAlignment="1">
      <alignment horizontal="right"/>
    </xf>
    <xf numFmtId="49" fontId="9" fillId="0" borderId="0" xfId="138" applyNumberFormat="1" applyFont="1">
      <alignment vertical="center"/>
    </xf>
    <xf numFmtId="0" fontId="6" fillId="0" borderId="0" xfId="0" applyFont="1" applyAlignment="1">
      <alignment vertical="center"/>
    </xf>
    <xf numFmtId="49" fontId="6" fillId="0" borderId="0" xfId="138" applyNumberFormat="1" applyFont="1">
      <alignment vertical="center"/>
    </xf>
    <xf numFmtId="49" fontId="9" fillId="0" borderId="14" xfId="138" applyNumberFormat="1" applyFont="1" applyBorder="1" applyAlignment="1">
      <alignment vertical="center" shrinkToFit="1"/>
    </xf>
    <xf numFmtId="49" fontId="9" fillId="0" borderId="0" xfId="138" applyNumberFormat="1" applyFont="1" applyBorder="1" applyAlignment="1">
      <alignment vertical="center" shrinkToFit="1"/>
    </xf>
    <xf numFmtId="49" fontId="9" fillId="0" borderId="16" xfId="138" applyNumberFormat="1" applyFont="1" applyBorder="1" applyAlignment="1">
      <alignment vertical="center" shrinkToFit="1"/>
    </xf>
    <xf numFmtId="49" fontId="9" fillId="0" borderId="18" xfId="138" applyNumberFormat="1" applyFont="1" applyBorder="1" applyAlignment="1">
      <alignment vertical="center" shrinkToFit="1"/>
    </xf>
    <xf numFmtId="49" fontId="9" fillId="0" borderId="15" xfId="138" applyNumberFormat="1" applyFont="1" applyBorder="1" applyAlignment="1">
      <alignment vertical="center" shrinkToFit="1"/>
    </xf>
    <xf numFmtId="49" fontId="11" fillId="0" borderId="0" xfId="138" applyNumberFormat="1" applyFont="1" applyAlignment="1">
      <alignment horizontal="right" vertical="center"/>
    </xf>
    <xf numFmtId="49" fontId="12" fillId="0" borderId="0" xfId="138" applyNumberFormat="1" applyFont="1">
      <alignment vertical="center"/>
    </xf>
    <xf numFmtId="49" fontId="6" fillId="0" borderId="16" xfId="138" applyNumberFormat="1" applyFont="1" applyBorder="1">
      <alignment vertical="center"/>
    </xf>
    <xf numFmtId="49" fontId="6" fillId="0" borderId="18" xfId="138" applyNumberFormat="1" applyFont="1" applyBorder="1">
      <alignment vertical="center"/>
    </xf>
    <xf numFmtId="49" fontId="8" fillId="0" borderId="0" xfId="138" applyNumberFormat="1" applyFont="1" applyAlignment="1">
      <alignment horizontal="right" vertical="center"/>
    </xf>
    <xf numFmtId="49" fontId="13" fillId="0" borderId="0" xfId="138" applyNumberFormat="1" applyFont="1">
      <alignment vertical="center"/>
    </xf>
    <xf numFmtId="49" fontId="17" fillId="0" borderId="0" xfId="138" applyNumberFormat="1" applyFont="1">
      <alignment vertical="center"/>
    </xf>
    <xf numFmtId="49" fontId="14" fillId="0" borderId="0" xfId="138" applyNumberFormat="1" applyFont="1">
      <alignment vertical="center"/>
    </xf>
    <xf numFmtId="0" fontId="18" fillId="0" borderId="0" xfId="138" applyFont="1" applyAlignment="1">
      <alignment horizontal="center" vertical="center"/>
    </xf>
    <xf numFmtId="49" fontId="19" fillId="0" borderId="0" xfId="138" applyNumberFormat="1" applyFont="1" applyAlignment="1">
      <alignment horizontal="center" vertical="center"/>
    </xf>
    <xf numFmtId="180" fontId="9" fillId="0" borderId="13" xfId="0" applyNumberFormat="1" applyFont="1" applyFill="1" applyBorder="1" applyAlignment="1">
      <alignment vertical="center" wrapText="1"/>
    </xf>
    <xf numFmtId="180" fontId="6" fillId="0" borderId="22" xfId="0" applyNumberFormat="1" applyFont="1" applyFill="1" applyBorder="1" applyAlignment="1">
      <alignment horizontal="center" vertical="center" wrapText="1"/>
    </xf>
    <xf numFmtId="0" fontId="38" fillId="0" borderId="0" xfId="131">
      <alignment vertical="center"/>
    </xf>
    <xf numFmtId="49" fontId="6" fillId="0" borderId="0" xfId="127" applyNumberFormat="1" applyFont="1" applyFill="1">
      <alignment vertical="center"/>
    </xf>
    <xf numFmtId="49" fontId="12" fillId="0" borderId="0" xfId="127" applyNumberFormat="1" applyFont="1" applyFill="1">
      <alignment vertical="center"/>
    </xf>
    <xf numFmtId="0" fontId="6" fillId="0" borderId="0" xfId="131" applyFont="1" applyAlignment="1">
      <alignment vertical="center"/>
    </xf>
    <xf numFmtId="0" fontId="19" fillId="0" borderId="0" xfId="131" applyFont="1" applyAlignment="1">
      <alignment horizontal="center" vertical="center"/>
    </xf>
    <xf numFmtId="0" fontId="10" fillId="0" borderId="0" xfId="131" applyFont="1" applyAlignment="1">
      <alignment horizontal="center" vertical="center"/>
    </xf>
    <xf numFmtId="180" fontId="6" fillId="0" borderId="0" xfId="0" applyNumberFormat="1" applyFont="1" applyFill="1" applyAlignment="1">
      <alignment vertical="center"/>
    </xf>
    <xf numFmtId="0" fontId="10" fillId="0" borderId="0" xfId="131" applyFont="1" applyAlignment="1">
      <alignment vertical="center"/>
    </xf>
    <xf numFmtId="37" fontId="1" fillId="0" borderId="0" xfId="139" applyFont="1" applyAlignment="1">
      <alignment horizontal="center" vertical="center"/>
    </xf>
    <xf numFmtId="37" fontId="5" fillId="0" borderId="0" xfId="139" applyFont="1" applyAlignment="1">
      <alignment horizontal="center"/>
    </xf>
    <xf numFmtId="177" fontId="1" fillId="0" borderId="0" xfId="139" applyNumberFormat="1" applyFont="1" applyAlignment="1">
      <alignment horizontal="distributed" vertical="center"/>
    </xf>
    <xf numFmtId="0" fontId="0" fillId="0" borderId="0" xfId="0" applyAlignment="1"/>
    <xf numFmtId="176" fontId="1" fillId="0" borderId="0" xfId="139" applyNumberFormat="1" applyFont="1" applyAlignment="1">
      <alignment horizontal="distributed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180" fontId="6" fillId="0" borderId="27" xfId="0" applyNumberFormat="1" applyFont="1" applyFill="1" applyBorder="1" applyAlignment="1">
      <alignment horizontal="center" vertical="center" wrapText="1"/>
    </xf>
    <xf numFmtId="180" fontId="6" fillId="0" borderId="12" xfId="0" applyNumberFormat="1" applyFont="1" applyFill="1" applyBorder="1" applyAlignment="1">
      <alignment horizontal="center" vertical="center" wrapText="1"/>
    </xf>
    <xf numFmtId="180" fontId="6" fillId="0" borderId="22" xfId="0" applyNumberFormat="1" applyFont="1" applyFill="1" applyBorder="1" applyAlignment="1">
      <alignment horizontal="center" vertical="center" wrapText="1"/>
    </xf>
    <xf numFmtId="180" fontId="6" fillId="0" borderId="18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184" fontId="14" fillId="0" borderId="15" xfId="138" applyNumberFormat="1" applyFont="1" applyBorder="1" applyAlignment="1">
      <alignment horizontal="center" vertical="center" shrinkToFit="1"/>
    </xf>
    <xf numFmtId="184" fontId="14" fillId="0" borderId="14" xfId="138" applyNumberFormat="1" applyFont="1" applyBorder="1" applyAlignment="1">
      <alignment horizontal="center" vertical="center" shrinkToFit="1"/>
    </xf>
    <xf numFmtId="49" fontId="9" fillId="0" borderId="15" xfId="138" applyNumberFormat="1" applyFont="1" applyBorder="1" applyAlignment="1">
      <alignment vertical="center" shrinkToFit="1"/>
    </xf>
    <xf numFmtId="0" fontId="4" fillId="0" borderId="14" xfId="138" applyBorder="1" applyAlignment="1">
      <alignment vertical="center" shrinkToFit="1"/>
    </xf>
    <xf numFmtId="183" fontId="14" fillId="0" borderId="15" xfId="138" applyNumberFormat="1" applyFont="1" applyBorder="1" applyAlignment="1">
      <alignment vertical="center" shrinkToFit="1"/>
    </xf>
    <xf numFmtId="183" fontId="14" fillId="0" borderId="14" xfId="138" applyNumberFormat="1" applyFont="1" applyBorder="1" applyAlignment="1">
      <alignment vertical="center" shrinkToFit="1"/>
    </xf>
    <xf numFmtId="186" fontId="14" fillId="0" borderId="15" xfId="138" applyNumberFormat="1" applyFont="1" applyBorder="1" applyAlignment="1">
      <alignment horizontal="center" vertical="center" shrinkToFit="1"/>
    </xf>
    <xf numFmtId="186" fontId="14" fillId="0" borderId="14" xfId="138" applyNumberFormat="1" applyFont="1" applyBorder="1" applyAlignment="1">
      <alignment horizontal="center" vertical="center" shrinkToFit="1"/>
    </xf>
    <xf numFmtId="185" fontId="14" fillId="0" borderId="15" xfId="138" applyNumberFormat="1" applyFont="1" applyBorder="1" applyAlignment="1">
      <alignment vertical="center" shrinkToFit="1"/>
    </xf>
    <xf numFmtId="185" fontId="14" fillId="0" borderId="14" xfId="138" applyNumberFormat="1" applyFont="1" applyBorder="1" applyAlignment="1">
      <alignment vertical="center" shrinkToFit="1"/>
    </xf>
    <xf numFmtId="182" fontId="13" fillId="0" borderId="28" xfId="138" applyNumberFormat="1" applyFont="1" applyBorder="1" applyAlignment="1">
      <alignment vertical="center" shrinkToFit="1"/>
    </xf>
    <xf numFmtId="182" fontId="13" fillId="0" borderId="10" xfId="138" applyNumberFormat="1" applyFont="1" applyBorder="1" applyAlignment="1">
      <alignment vertical="center" shrinkToFit="1"/>
    </xf>
    <xf numFmtId="49" fontId="15" fillId="0" borderId="28" xfId="138" applyNumberFormat="1" applyFont="1" applyBorder="1" applyAlignment="1">
      <alignment horizontal="center" vertical="center" shrinkToFit="1"/>
    </xf>
    <xf numFmtId="49" fontId="15" fillId="0" borderId="10" xfId="138" applyNumberFormat="1" applyFont="1" applyBorder="1" applyAlignment="1">
      <alignment horizontal="center" vertical="center" shrinkToFit="1"/>
    </xf>
    <xf numFmtId="183" fontId="13" fillId="0" borderId="28" xfId="138" applyNumberFormat="1" applyFont="1" applyBorder="1" applyAlignment="1">
      <alignment vertical="center" shrinkToFit="1"/>
    </xf>
    <xf numFmtId="183" fontId="13" fillId="0" borderId="10" xfId="138" applyNumberFormat="1" applyFont="1" applyBorder="1" applyAlignment="1">
      <alignment vertical="center" shrinkToFit="1"/>
    </xf>
    <xf numFmtId="182" fontId="14" fillId="0" borderId="28" xfId="138" applyNumberFormat="1" applyFont="1" applyBorder="1" applyAlignment="1">
      <alignment horizontal="center" vertical="center" shrinkToFit="1"/>
    </xf>
    <xf numFmtId="182" fontId="14" fillId="0" borderId="10" xfId="138" applyNumberFormat="1" applyFont="1" applyBorder="1" applyAlignment="1">
      <alignment horizontal="center" vertical="center" shrinkToFit="1"/>
    </xf>
    <xf numFmtId="49" fontId="9" fillId="0" borderId="18" xfId="138" applyNumberFormat="1" applyFont="1" applyBorder="1" applyAlignment="1">
      <alignment horizontal="center" vertical="center" shrinkToFit="1"/>
    </xf>
    <xf numFmtId="0" fontId="16" fillId="0" borderId="16" xfId="138" applyFont="1" applyBorder="1" applyAlignment="1">
      <alignment horizontal="center" vertical="center" shrinkToFit="1"/>
    </xf>
    <xf numFmtId="0" fontId="16" fillId="0" borderId="21" xfId="138" applyFont="1" applyBorder="1" applyAlignment="1">
      <alignment horizontal="center" vertical="center" shrinkToFit="1"/>
    </xf>
    <xf numFmtId="0" fontId="16" fillId="0" borderId="19" xfId="138" applyFont="1" applyBorder="1" applyAlignment="1">
      <alignment horizontal="center" vertical="center" shrinkToFit="1"/>
    </xf>
    <xf numFmtId="49" fontId="9" fillId="0" borderId="18" xfId="138" applyNumberFormat="1" applyFont="1" applyBorder="1" applyAlignment="1">
      <alignment horizontal="left" vertical="center" wrapText="1" shrinkToFit="1"/>
    </xf>
    <xf numFmtId="49" fontId="9" fillId="0" borderId="16" xfId="138" applyNumberFormat="1" applyFont="1" applyBorder="1" applyAlignment="1">
      <alignment horizontal="left" vertical="center" wrapText="1" shrinkToFit="1"/>
    </xf>
    <xf numFmtId="49" fontId="9" fillId="0" borderId="21" xfId="138" applyNumberFormat="1" applyFont="1" applyBorder="1" applyAlignment="1">
      <alignment horizontal="left" vertical="center" wrapText="1" shrinkToFit="1"/>
    </xf>
    <xf numFmtId="49" fontId="9" fillId="0" borderId="19" xfId="138" applyNumberFormat="1" applyFont="1" applyBorder="1" applyAlignment="1">
      <alignment horizontal="left" vertical="center" wrapText="1" shrinkToFit="1"/>
    </xf>
    <xf numFmtId="184" fontId="14" fillId="0" borderId="15" xfId="138" applyNumberFormat="1" applyFont="1" applyBorder="1" applyAlignment="1">
      <alignment vertical="center" shrinkToFit="1"/>
    </xf>
    <xf numFmtId="184" fontId="14" fillId="0" borderId="14" xfId="138" applyNumberFormat="1" applyFont="1" applyBorder="1" applyAlignment="1">
      <alignment vertical="center" shrinkToFit="1"/>
    </xf>
    <xf numFmtId="183" fontId="14" fillId="0" borderId="21" xfId="138" applyNumberFormat="1" applyFont="1" applyBorder="1" applyAlignment="1">
      <alignment vertical="center" shrinkToFit="1"/>
    </xf>
    <xf numFmtId="183" fontId="14" fillId="0" borderId="19" xfId="138" applyNumberFormat="1" applyFont="1" applyBorder="1" applyAlignment="1">
      <alignment vertical="center" shrinkToFit="1"/>
    </xf>
    <xf numFmtId="49" fontId="9" fillId="0" borderId="28" xfId="138" applyNumberFormat="1" applyFont="1" applyBorder="1" applyAlignment="1">
      <alignment horizontal="center" vertical="center" shrinkToFit="1"/>
    </xf>
    <xf numFmtId="0" fontId="4" fillId="0" borderId="10" xfId="138" applyBorder="1" applyAlignment="1">
      <alignment horizontal="center" vertical="center" shrinkToFit="1"/>
    </xf>
    <xf numFmtId="183" fontId="14" fillId="0" borderId="28" xfId="138" applyNumberFormat="1" applyFont="1" applyBorder="1" applyAlignment="1">
      <alignment vertical="center" shrinkToFit="1"/>
    </xf>
    <xf numFmtId="183" fontId="14" fillId="0" borderId="10" xfId="138" applyNumberFormat="1" applyFont="1" applyBorder="1" applyAlignment="1">
      <alignment vertical="center" shrinkToFit="1"/>
    </xf>
    <xf numFmtId="49" fontId="9" fillId="0" borderId="18" xfId="138" applyNumberFormat="1" applyFont="1" applyBorder="1" applyAlignment="1">
      <alignment vertical="center" shrinkToFit="1"/>
    </xf>
    <xf numFmtId="49" fontId="9" fillId="0" borderId="16" xfId="138" applyNumberFormat="1" applyFont="1" applyBorder="1" applyAlignment="1">
      <alignment vertical="center" shrinkToFit="1"/>
    </xf>
    <xf numFmtId="49" fontId="19" fillId="0" borderId="0" xfId="138" applyNumberFormat="1" applyFont="1" applyAlignment="1">
      <alignment horizontal="center" vertical="center"/>
    </xf>
    <xf numFmtId="0" fontId="18" fillId="0" borderId="0" xfId="138" applyFont="1" applyAlignment="1">
      <alignment horizontal="center" vertical="center"/>
    </xf>
    <xf numFmtId="0" fontId="0" fillId="0" borderId="0" xfId="0" applyAlignment="1">
      <alignment vertical="center"/>
    </xf>
    <xf numFmtId="49" fontId="9" fillId="0" borderId="18" xfId="138" applyNumberFormat="1" applyFont="1" applyBorder="1" applyAlignment="1">
      <alignment horizontal="center" vertical="center" wrapText="1" shrinkToFit="1"/>
    </xf>
    <xf numFmtId="49" fontId="9" fillId="0" borderId="16" xfId="138" applyNumberFormat="1" applyFont="1" applyBorder="1" applyAlignment="1">
      <alignment horizontal="center" vertical="center" wrapText="1" shrinkToFit="1"/>
    </xf>
    <xf numFmtId="49" fontId="9" fillId="0" borderId="21" xfId="138" applyNumberFormat="1" applyFont="1" applyBorder="1" applyAlignment="1">
      <alignment horizontal="center" vertical="center" wrapText="1" shrinkToFit="1"/>
    </xf>
    <xf numFmtId="49" fontId="9" fillId="0" borderId="19" xfId="138" applyNumberFormat="1" applyFont="1" applyBorder="1" applyAlignment="1">
      <alignment horizontal="center" vertical="center" wrapText="1" shrinkToFit="1"/>
    </xf>
    <xf numFmtId="0" fontId="10" fillId="0" borderId="0" xfId="131" applyFont="1" applyAlignment="1">
      <alignment horizontal="center" vertical="center"/>
    </xf>
  </cellXfs>
  <cellStyles count="143">
    <cellStyle name="20% - アクセント 1 2" xfId="1"/>
    <cellStyle name="20% - アクセント 1 3" xfId="2"/>
    <cellStyle name="20% - アクセント 1 4" xfId="3"/>
    <cellStyle name="20% - アクセント 2 2" xfId="4"/>
    <cellStyle name="20% - アクセント 2 3" xfId="5"/>
    <cellStyle name="20% - アクセント 2 4" xfId="6"/>
    <cellStyle name="20% - アクセント 3 2" xfId="7"/>
    <cellStyle name="20% - アクセント 3 3" xfId="8"/>
    <cellStyle name="20% - アクセント 3 4" xfId="9"/>
    <cellStyle name="20% - アクセント 4 2" xfId="10"/>
    <cellStyle name="20% - アクセント 4 3" xfId="11"/>
    <cellStyle name="20% - アクセント 4 4" xfId="12"/>
    <cellStyle name="20% - アクセント 5 2" xfId="13"/>
    <cellStyle name="20% - アクセント 5 3" xfId="14"/>
    <cellStyle name="20% - アクセント 5 4" xfId="15"/>
    <cellStyle name="20% - アクセント 6 2" xfId="16"/>
    <cellStyle name="20% - アクセント 6 3" xfId="17"/>
    <cellStyle name="20% - アクセント 6 4" xfId="18"/>
    <cellStyle name="40% - アクセント 1 2" xfId="19"/>
    <cellStyle name="40% - アクセント 1 3" xfId="20"/>
    <cellStyle name="40% - アクセント 1 4" xfId="21"/>
    <cellStyle name="40% - アクセント 2 2" xfId="22"/>
    <cellStyle name="40% - アクセント 2 3" xfId="23"/>
    <cellStyle name="40% - アクセント 2 4" xfId="24"/>
    <cellStyle name="40% - アクセント 3 2" xfId="25"/>
    <cellStyle name="40% - アクセント 3 3" xfId="26"/>
    <cellStyle name="40% - アクセント 3 4" xfId="27"/>
    <cellStyle name="40% - アクセント 4 2" xfId="28"/>
    <cellStyle name="40% - アクセント 4 3" xfId="29"/>
    <cellStyle name="40% - アクセント 4 4" xfId="30"/>
    <cellStyle name="40% - アクセント 5 2" xfId="31"/>
    <cellStyle name="40% - アクセント 5 3" xfId="32"/>
    <cellStyle name="40% - アクセント 5 4" xfId="33"/>
    <cellStyle name="40% - アクセント 6 2" xfId="34"/>
    <cellStyle name="40% - アクセント 6 3" xfId="35"/>
    <cellStyle name="40% - アクセント 6 4" xfId="36"/>
    <cellStyle name="60% - アクセント 1 2" xfId="37"/>
    <cellStyle name="60% - アクセント 1 3" xfId="38"/>
    <cellStyle name="60% - アクセント 1 4" xfId="39"/>
    <cellStyle name="60% - アクセント 2 2" xfId="40"/>
    <cellStyle name="60% - アクセント 2 3" xfId="41"/>
    <cellStyle name="60% - アクセント 2 4" xfId="42"/>
    <cellStyle name="60% - アクセント 3 2" xfId="43"/>
    <cellStyle name="60% - アクセント 3 3" xfId="44"/>
    <cellStyle name="60% - アクセント 3 4" xfId="45"/>
    <cellStyle name="60% - アクセント 4 2" xfId="46"/>
    <cellStyle name="60% - アクセント 4 3" xfId="47"/>
    <cellStyle name="60% - アクセント 4 4" xfId="48"/>
    <cellStyle name="60% - アクセント 5 2" xfId="49"/>
    <cellStyle name="60% - アクセント 5 3" xfId="50"/>
    <cellStyle name="60% - アクセント 5 4" xfId="51"/>
    <cellStyle name="60% - アクセント 6 2" xfId="52"/>
    <cellStyle name="60% - アクセント 6 3" xfId="53"/>
    <cellStyle name="60% - アクセント 6 4" xfId="54"/>
    <cellStyle name="アクセント 1 2" xfId="55"/>
    <cellStyle name="アクセント 1 3" xfId="56"/>
    <cellStyle name="アクセント 1 4" xfId="57"/>
    <cellStyle name="アクセント 2 2" xfId="58"/>
    <cellStyle name="アクセント 2 3" xfId="59"/>
    <cellStyle name="アクセント 2 4" xfId="60"/>
    <cellStyle name="アクセント 3 2" xfId="61"/>
    <cellStyle name="アクセント 3 3" xfId="62"/>
    <cellStyle name="アクセント 3 4" xfId="63"/>
    <cellStyle name="アクセント 4 2" xfId="64"/>
    <cellStyle name="アクセント 4 3" xfId="65"/>
    <cellStyle name="アクセント 4 4" xfId="66"/>
    <cellStyle name="アクセント 5 2" xfId="67"/>
    <cellStyle name="アクセント 5 3" xfId="68"/>
    <cellStyle name="アクセント 5 4" xfId="69"/>
    <cellStyle name="アクセント 6 2" xfId="70"/>
    <cellStyle name="アクセント 6 3" xfId="71"/>
    <cellStyle name="アクセント 6 4" xfId="72"/>
    <cellStyle name="タイトル 2" xfId="73"/>
    <cellStyle name="タイトル 3" xfId="74"/>
    <cellStyle name="タイトル 4" xfId="75"/>
    <cellStyle name="チェック セル 2" xfId="76"/>
    <cellStyle name="チェック セル 3" xfId="77"/>
    <cellStyle name="チェック セル 4" xfId="78"/>
    <cellStyle name="どちらでもない 2" xfId="79"/>
    <cellStyle name="どちらでもない 3" xfId="80"/>
    <cellStyle name="どちらでもない 4" xfId="81"/>
    <cellStyle name="パーセント 2" xfId="82"/>
    <cellStyle name="メモ 2" xfId="83"/>
    <cellStyle name="メモ 3" xfId="84"/>
    <cellStyle name="メモ 4" xfId="85"/>
    <cellStyle name="リンク セル 2" xfId="86"/>
    <cellStyle name="リンク セル 3" xfId="87"/>
    <cellStyle name="リンク セル 4" xfId="88"/>
    <cellStyle name="悪い 2" xfId="89"/>
    <cellStyle name="悪い 3" xfId="90"/>
    <cellStyle name="悪い 4" xfId="91"/>
    <cellStyle name="計算 2" xfId="92"/>
    <cellStyle name="計算 3" xfId="93"/>
    <cellStyle name="計算 4" xfId="94"/>
    <cellStyle name="警告文 2" xfId="95"/>
    <cellStyle name="警告文 3" xfId="96"/>
    <cellStyle name="警告文 4" xfId="97"/>
    <cellStyle name="桁区切り 2" xfId="98"/>
    <cellStyle name="桁区切り 3" xfId="99"/>
    <cellStyle name="桁区切り 4" xfId="100"/>
    <cellStyle name="桁区切り 5" xfId="101"/>
    <cellStyle name="見出し 1 2" xfId="102"/>
    <cellStyle name="見出し 1 3" xfId="103"/>
    <cellStyle name="見出し 1 4" xfId="104"/>
    <cellStyle name="見出し 2 2" xfId="105"/>
    <cellStyle name="見出し 2 3" xfId="106"/>
    <cellStyle name="見出し 2 4" xfId="107"/>
    <cellStyle name="見出し 3 2" xfId="108"/>
    <cellStyle name="見出し 3 3" xfId="109"/>
    <cellStyle name="見出し 3 4" xfId="110"/>
    <cellStyle name="見出し 4 2" xfId="111"/>
    <cellStyle name="見出し 4 3" xfId="112"/>
    <cellStyle name="見出し 4 4" xfId="113"/>
    <cellStyle name="集計 2" xfId="114"/>
    <cellStyle name="集計 3" xfId="115"/>
    <cellStyle name="集計 4" xfId="116"/>
    <cellStyle name="出力 2" xfId="117"/>
    <cellStyle name="出力 3" xfId="118"/>
    <cellStyle name="出力 4" xfId="119"/>
    <cellStyle name="説明文 2" xfId="120"/>
    <cellStyle name="説明文 3" xfId="121"/>
    <cellStyle name="説明文 4" xfId="122"/>
    <cellStyle name="通貨 2" xfId="123"/>
    <cellStyle name="入力 2" xfId="124"/>
    <cellStyle name="入力 3" xfId="125"/>
    <cellStyle name="入力 4" xfId="126"/>
    <cellStyle name="標準" xfId="0" builtinId="0"/>
    <cellStyle name="標準 10" xfId="127"/>
    <cellStyle name="標準 2" xfId="128"/>
    <cellStyle name="標準 2 2" xfId="129"/>
    <cellStyle name="標準 2 3" xfId="130"/>
    <cellStyle name="標準 3" xfId="131"/>
    <cellStyle name="標準 4" xfId="132"/>
    <cellStyle name="標準 5" xfId="133"/>
    <cellStyle name="標準 6" xfId="134"/>
    <cellStyle name="標準 7" xfId="135"/>
    <cellStyle name="標準 8" xfId="136"/>
    <cellStyle name="標準 9" xfId="137"/>
    <cellStyle name="標準_H19決算◎" xfId="138"/>
    <cellStyle name="標準_決算報告書H18" xfId="139"/>
    <cellStyle name="良い 2" xfId="140"/>
    <cellStyle name="良い 3" xfId="141"/>
    <cellStyle name="良い 4" xfId="1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zoomScale="75" workbookViewId="0">
      <selection activeCell="G21" sqref="G21"/>
    </sheetView>
  </sheetViews>
  <sheetFormatPr defaultColWidth="11" defaultRowHeight="17.25" x14ac:dyDescent="0.2"/>
  <cols>
    <col min="1" max="2" width="11" style="1" customWidth="1"/>
    <col min="3" max="3" width="14.25" style="1" customWidth="1"/>
    <col min="4" max="4" width="14" style="1" customWidth="1"/>
    <col min="5" max="5" width="11" style="1" customWidth="1"/>
    <col min="6" max="6" width="14" style="1" customWidth="1"/>
    <col min="7" max="16384" width="11" style="1"/>
  </cols>
  <sheetData>
    <row r="1" spans="2:5" ht="28.5" x14ac:dyDescent="0.3">
      <c r="B1" s="97" t="s">
        <v>0</v>
      </c>
      <c r="C1" s="97"/>
      <c r="D1" s="97"/>
      <c r="E1" s="97"/>
    </row>
    <row r="4" spans="2:5" ht="30" customHeight="1" x14ac:dyDescent="0.2">
      <c r="B4" s="4"/>
      <c r="C4" s="98">
        <v>41730</v>
      </c>
      <c r="D4" s="99"/>
      <c r="E4" s="2"/>
    </row>
    <row r="5" spans="2:5" ht="30" customHeight="1" x14ac:dyDescent="0.2">
      <c r="B5" s="3"/>
      <c r="C5" s="100">
        <v>42094</v>
      </c>
      <c r="D5" s="99"/>
      <c r="E5" s="2"/>
    </row>
    <row r="20" spans="1:6" ht="30.75" customHeight="1" x14ac:dyDescent="0.2">
      <c r="A20" s="96" t="s">
        <v>267</v>
      </c>
      <c r="B20" s="96"/>
      <c r="C20" s="96"/>
      <c r="D20" s="96"/>
      <c r="E20" s="96"/>
      <c r="F20" s="96"/>
    </row>
    <row r="21" spans="1:6" ht="24.75" customHeight="1" x14ac:dyDescent="0.2">
      <c r="A21" s="96" t="s">
        <v>268</v>
      </c>
      <c r="B21" s="96"/>
      <c r="C21" s="96"/>
      <c r="D21" s="96"/>
      <c r="E21" s="96"/>
      <c r="F21" s="96"/>
    </row>
  </sheetData>
  <mergeCells count="5">
    <mergeCell ref="A21:F21"/>
    <mergeCell ref="B1:E1"/>
    <mergeCell ref="C4:D4"/>
    <mergeCell ref="C5:D5"/>
    <mergeCell ref="A20:F20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zoomScaleNormal="100" workbookViewId="0">
      <pane xSplit="1" ySplit="1" topLeftCell="B19" activePane="bottomRight" state="frozen"/>
      <selection pane="topRight" activeCell="B1" sqref="B1"/>
      <selection pane="bottomLeft" activeCell="A2" sqref="A2"/>
      <selection pane="bottomRight" activeCell="F49" sqref="F49"/>
    </sheetView>
  </sheetViews>
  <sheetFormatPr defaultRowHeight="13.5" x14ac:dyDescent="0.15"/>
  <cols>
    <col min="1" max="1" width="37.375" style="7" customWidth="1"/>
    <col min="2" max="2" width="1.75" style="6" customWidth="1"/>
    <col min="3" max="3" width="16.125" style="6" customWidth="1"/>
    <col min="4" max="5" width="1.75" style="6" customWidth="1"/>
    <col min="6" max="6" width="16.125" style="6" customWidth="1"/>
    <col min="7" max="8" width="1.75" style="6" customWidth="1"/>
    <col min="9" max="9" width="16.125" style="6" customWidth="1"/>
    <col min="10" max="10" width="1.75" style="6" customWidth="1"/>
    <col min="11" max="16384" width="9" style="5"/>
  </cols>
  <sheetData>
    <row r="1" spans="1:10" ht="21" customHeight="1" x14ac:dyDescent="0.15">
      <c r="A1" s="31" t="s">
        <v>53</v>
      </c>
      <c r="B1" s="30"/>
      <c r="C1" s="30" t="s">
        <v>52</v>
      </c>
      <c r="D1" s="29"/>
      <c r="E1" s="30"/>
      <c r="F1" s="30" t="s">
        <v>51</v>
      </c>
      <c r="G1" s="29"/>
      <c r="H1" s="30"/>
      <c r="I1" s="30" t="s">
        <v>50</v>
      </c>
      <c r="J1" s="29"/>
    </row>
    <row r="2" spans="1:10" ht="12.75" customHeight="1" x14ac:dyDescent="0.15">
      <c r="A2" s="28" t="s">
        <v>49</v>
      </c>
      <c r="B2" s="26" t="s">
        <v>1</v>
      </c>
      <c r="C2" s="26"/>
      <c r="D2" s="25" t="s">
        <v>1</v>
      </c>
      <c r="E2" s="27" t="s">
        <v>1</v>
      </c>
      <c r="F2" s="26"/>
      <c r="G2" s="25" t="s">
        <v>1</v>
      </c>
      <c r="H2" s="27" t="s">
        <v>1</v>
      </c>
      <c r="I2" s="26"/>
      <c r="J2" s="25" t="s">
        <v>1</v>
      </c>
    </row>
    <row r="3" spans="1:10" ht="12.75" customHeight="1" x14ac:dyDescent="0.15">
      <c r="A3" s="12" t="s">
        <v>48</v>
      </c>
      <c r="D3" s="13"/>
      <c r="G3" s="13"/>
      <c r="J3" s="13"/>
    </row>
    <row r="4" spans="1:10" ht="12.75" customHeight="1" x14ac:dyDescent="0.15">
      <c r="A4" s="12" t="s">
        <v>47</v>
      </c>
      <c r="C4" s="6">
        <v>21667959</v>
      </c>
      <c r="D4" s="13"/>
      <c r="G4" s="13"/>
      <c r="I4" s="14">
        <f t="shared" ref="I4:I10" si="0">+C4-F4</f>
        <v>21667959</v>
      </c>
      <c r="J4" s="13"/>
    </row>
    <row r="5" spans="1:10" ht="12.75" hidden="1" customHeight="1" x14ac:dyDescent="0.15">
      <c r="A5" s="12" t="s">
        <v>46</v>
      </c>
      <c r="C5" s="6">
        <v>0</v>
      </c>
      <c r="D5" s="13"/>
      <c r="G5" s="13"/>
      <c r="I5" s="14">
        <f t="shared" si="0"/>
        <v>0</v>
      </c>
      <c r="J5" s="13"/>
    </row>
    <row r="6" spans="1:10" ht="12.75" hidden="1" customHeight="1" x14ac:dyDescent="0.15">
      <c r="A6" s="12" t="s">
        <v>45</v>
      </c>
      <c r="C6" s="6">
        <v>0</v>
      </c>
      <c r="D6" s="13"/>
      <c r="G6" s="13"/>
      <c r="I6" s="14">
        <f t="shared" si="0"/>
        <v>0</v>
      </c>
      <c r="J6" s="13"/>
    </row>
    <row r="7" spans="1:10" ht="12.75" hidden="1" customHeight="1" x14ac:dyDescent="0.15">
      <c r="A7" s="12" t="s">
        <v>44</v>
      </c>
      <c r="C7" s="6">
        <v>0</v>
      </c>
      <c r="D7" s="13"/>
      <c r="G7" s="13"/>
      <c r="I7" s="14">
        <f t="shared" si="0"/>
        <v>0</v>
      </c>
      <c r="J7" s="13"/>
    </row>
    <row r="8" spans="1:10" ht="12.75" hidden="1" customHeight="1" x14ac:dyDescent="0.15">
      <c r="A8" s="12" t="s">
        <v>43</v>
      </c>
      <c r="C8" s="6">
        <v>0</v>
      </c>
      <c r="D8" s="13"/>
      <c r="G8" s="13"/>
      <c r="I8" s="14">
        <f t="shared" si="0"/>
        <v>0</v>
      </c>
      <c r="J8" s="13"/>
    </row>
    <row r="9" spans="1:10" ht="12.75" hidden="1" customHeight="1" x14ac:dyDescent="0.15">
      <c r="A9" s="12" t="s">
        <v>42</v>
      </c>
      <c r="C9" s="6">
        <v>0</v>
      </c>
      <c r="D9" s="13"/>
      <c r="G9" s="13"/>
      <c r="I9" s="14">
        <f t="shared" si="0"/>
        <v>0</v>
      </c>
      <c r="J9" s="13"/>
    </row>
    <row r="10" spans="1:10" ht="12.75" customHeight="1" x14ac:dyDescent="0.15">
      <c r="A10" s="12" t="s">
        <v>41</v>
      </c>
      <c r="B10" s="10" t="s">
        <v>1</v>
      </c>
      <c r="C10" s="10">
        <f>SUM(C4:C9)</f>
        <v>21667959</v>
      </c>
      <c r="D10" s="8" t="s">
        <v>1</v>
      </c>
      <c r="E10" s="10" t="s">
        <v>1</v>
      </c>
      <c r="F10" s="10"/>
      <c r="G10" s="8" t="s">
        <v>1</v>
      </c>
      <c r="H10" s="10" t="s">
        <v>1</v>
      </c>
      <c r="I10" s="9">
        <f t="shared" si="0"/>
        <v>21667959</v>
      </c>
      <c r="J10" s="8" t="s">
        <v>1</v>
      </c>
    </row>
    <row r="11" spans="1:10" ht="12.75" customHeight="1" x14ac:dyDescent="0.15">
      <c r="A11" s="12" t="s">
        <v>40</v>
      </c>
      <c r="D11" s="13"/>
      <c r="G11" s="13"/>
      <c r="J11" s="13"/>
    </row>
    <row r="12" spans="1:10" ht="12.75" customHeight="1" x14ac:dyDescent="0.15">
      <c r="A12" s="12" t="s">
        <v>218</v>
      </c>
      <c r="D12" s="13"/>
      <c r="G12" s="13"/>
      <c r="J12" s="13"/>
    </row>
    <row r="13" spans="1:10" ht="12.75" customHeight="1" x14ac:dyDescent="0.15">
      <c r="A13" s="12" t="s">
        <v>216</v>
      </c>
      <c r="C13" s="6">
        <v>21308889</v>
      </c>
      <c r="D13" s="13"/>
      <c r="G13" s="13"/>
      <c r="I13" s="14">
        <f>+C13-F13</f>
        <v>21308889</v>
      </c>
      <c r="J13" s="13"/>
    </row>
    <row r="14" spans="1:10" ht="12.75" customHeight="1" x14ac:dyDescent="0.15">
      <c r="A14" s="12" t="s">
        <v>39</v>
      </c>
      <c r="B14" s="10" t="s">
        <v>1</v>
      </c>
      <c r="C14" s="10">
        <f>SUM(C13:C13)</f>
        <v>21308889</v>
      </c>
      <c r="D14" s="8" t="s">
        <v>1</v>
      </c>
      <c r="E14" s="10" t="s">
        <v>1</v>
      </c>
      <c r="F14" s="10"/>
      <c r="G14" s="8" t="s">
        <v>1</v>
      </c>
      <c r="H14" s="10" t="s">
        <v>1</v>
      </c>
      <c r="I14" s="9">
        <f>+C14-F14</f>
        <v>21308889</v>
      </c>
      <c r="J14" s="8" t="s">
        <v>1</v>
      </c>
    </row>
    <row r="15" spans="1:10" ht="12.75" customHeight="1" x14ac:dyDescent="0.15">
      <c r="A15" s="12" t="s">
        <v>38</v>
      </c>
      <c r="D15" s="13"/>
      <c r="G15" s="13"/>
      <c r="J15" s="13"/>
    </row>
    <row r="16" spans="1:10" ht="12.75" hidden="1" customHeight="1" x14ac:dyDescent="0.15">
      <c r="A16" s="12" t="s">
        <v>37</v>
      </c>
      <c r="D16" s="13"/>
      <c r="G16" s="13"/>
      <c r="I16" s="14">
        <f>+C16-F16</f>
        <v>0</v>
      </c>
      <c r="J16" s="13"/>
    </row>
    <row r="17" spans="1:10" ht="12.75" hidden="1" customHeight="1" x14ac:dyDescent="0.15">
      <c r="A17" s="12" t="s">
        <v>36</v>
      </c>
      <c r="D17" s="13"/>
      <c r="G17" s="13"/>
      <c r="I17" s="14">
        <f t="shared" ref="I17:I24" si="1">+C17-F17</f>
        <v>0</v>
      </c>
      <c r="J17" s="13"/>
    </row>
    <row r="18" spans="1:10" ht="12.75" hidden="1" customHeight="1" x14ac:dyDescent="0.15">
      <c r="A18" s="12" t="s">
        <v>35</v>
      </c>
      <c r="D18" s="13"/>
      <c r="G18" s="13"/>
      <c r="I18" s="14">
        <f t="shared" si="1"/>
        <v>0</v>
      </c>
      <c r="J18" s="13"/>
    </row>
    <row r="19" spans="1:10" ht="12.75" customHeight="1" x14ac:dyDescent="0.15">
      <c r="A19" s="12" t="s">
        <v>34</v>
      </c>
      <c r="C19" s="6">
        <v>149968</v>
      </c>
      <c r="D19" s="13"/>
      <c r="G19" s="13"/>
      <c r="I19" s="14">
        <f t="shared" si="1"/>
        <v>149968</v>
      </c>
      <c r="J19" s="13"/>
    </row>
    <row r="20" spans="1:10" ht="12.75" customHeight="1" x14ac:dyDescent="0.15">
      <c r="A20" s="12" t="s">
        <v>33</v>
      </c>
      <c r="C20" s="6">
        <v>300000</v>
      </c>
      <c r="D20" s="13"/>
      <c r="G20" s="13"/>
      <c r="I20" s="14">
        <f t="shared" si="1"/>
        <v>300000</v>
      </c>
      <c r="J20" s="13"/>
    </row>
    <row r="21" spans="1:10" ht="12.75" hidden="1" customHeight="1" x14ac:dyDescent="0.15">
      <c r="A21" s="12" t="s">
        <v>32</v>
      </c>
      <c r="D21" s="13"/>
      <c r="G21" s="13"/>
      <c r="I21" s="14">
        <f t="shared" si="1"/>
        <v>0</v>
      </c>
      <c r="J21" s="13"/>
    </row>
    <row r="22" spans="1:10" ht="12.75" customHeight="1" x14ac:dyDescent="0.15">
      <c r="A22" s="12" t="s">
        <v>31</v>
      </c>
      <c r="B22" s="10" t="s">
        <v>1</v>
      </c>
      <c r="C22" s="10">
        <f>SUM(C16:C21)</f>
        <v>449968</v>
      </c>
      <c r="D22" s="8" t="s">
        <v>1</v>
      </c>
      <c r="E22" s="10" t="s">
        <v>1</v>
      </c>
      <c r="F22" s="10"/>
      <c r="G22" s="8" t="s">
        <v>1</v>
      </c>
      <c r="H22" s="10" t="s">
        <v>1</v>
      </c>
      <c r="I22" s="9">
        <f t="shared" si="1"/>
        <v>449968</v>
      </c>
      <c r="J22" s="8" t="s">
        <v>1</v>
      </c>
    </row>
    <row r="23" spans="1:10" ht="12.75" customHeight="1" x14ac:dyDescent="0.15">
      <c r="A23" s="12" t="s">
        <v>30</v>
      </c>
      <c r="B23" s="10" t="s">
        <v>1</v>
      </c>
      <c r="C23" s="10">
        <f>+C14+C22</f>
        <v>21758857</v>
      </c>
      <c r="D23" s="8" t="s">
        <v>1</v>
      </c>
      <c r="E23" s="10" t="s">
        <v>1</v>
      </c>
      <c r="F23" s="10"/>
      <c r="G23" s="8" t="s">
        <v>1</v>
      </c>
      <c r="H23" s="10" t="s">
        <v>1</v>
      </c>
      <c r="I23" s="9">
        <f t="shared" si="1"/>
        <v>21758857</v>
      </c>
      <c r="J23" s="8" t="s">
        <v>1</v>
      </c>
    </row>
    <row r="24" spans="1:10" ht="12.75" customHeight="1" x14ac:dyDescent="0.15">
      <c r="A24" s="12" t="s">
        <v>29</v>
      </c>
      <c r="B24" s="10" t="s">
        <v>1</v>
      </c>
      <c r="C24" s="10">
        <f>+C10+C23</f>
        <v>43426816</v>
      </c>
      <c r="D24" s="8" t="s">
        <v>1</v>
      </c>
      <c r="E24" s="10" t="s">
        <v>1</v>
      </c>
      <c r="F24" s="10"/>
      <c r="G24" s="8" t="s">
        <v>1</v>
      </c>
      <c r="H24" s="10" t="s">
        <v>1</v>
      </c>
      <c r="I24" s="9">
        <f t="shared" si="1"/>
        <v>43426816</v>
      </c>
      <c r="J24" s="8" t="s">
        <v>1</v>
      </c>
    </row>
    <row r="25" spans="1:10" ht="12.75" customHeight="1" x14ac:dyDescent="0.15">
      <c r="A25" s="12" t="s">
        <v>28</v>
      </c>
      <c r="B25" s="6" t="s">
        <v>1</v>
      </c>
      <c r="D25" s="13" t="s">
        <v>1</v>
      </c>
      <c r="E25" s="6" t="s">
        <v>1</v>
      </c>
      <c r="F25" s="20"/>
      <c r="G25" s="13" t="s">
        <v>1</v>
      </c>
      <c r="H25" s="6" t="s">
        <v>1</v>
      </c>
      <c r="J25" s="13" t="s">
        <v>1</v>
      </c>
    </row>
    <row r="26" spans="1:10" ht="12.75" customHeight="1" x14ac:dyDescent="0.15">
      <c r="A26" s="12" t="s">
        <v>27</v>
      </c>
      <c r="D26" s="13"/>
      <c r="G26" s="13"/>
      <c r="J26" s="13"/>
    </row>
    <row r="27" spans="1:10" ht="12.75" customHeight="1" x14ac:dyDescent="0.15">
      <c r="A27" s="12" t="s">
        <v>26</v>
      </c>
      <c r="C27" s="6">
        <v>4554719</v>
      </c>
      <c r="D27" s="13"/>
      <c r="G27" s="13"/>
      <c r="I27" s="14">
        <f>+C27-F27</f>
        <v>4554719</v>
      </c>
      <c r="J27" s="13"/>
    </row>
    <row r="28" spans="1:10" ht="12.75" hidden="1" customHeight="1" x14ac:dyDescent="0.15">
      <c r="A28" s="12" t="s">
        <v>204</v>
      </c>
      <c r="D28" s="13"/>
      <c r="G28" s="13"/>
      <c r="I28" s="14">
        <f>+C28-F28</f>
        <v>0</v>
      </c>
      <c r="J28" s="13"/>
    </row>
    <row r="29" spans="1:10" ht="12.75" customHeight="1" x14ac:dyDescent="0.15">
      <c r="A29" s="12" t="s">
        <v>25</v>
      </c>
      <c r="C29" s="6">
        <v>542200</v>
      </c>
      <c r="D29" s="13"/>
      <c r="G29" s="13"/>
      <c r="I29" s="14">
        <f t="shared" ref="I29:I35" si="2">+C29-F29</f>
        <v>542200</v>
      </c>
      <c r="J29" s="13"/>
    </row>
    <row r="30" spans="1:10" ht="12.75" hidden="1" customHeight="1" x14ac:dyDescent="0.15">
      <c r="A30" s="12" t="s">
        <v>24</v>
      </c>
      <c r="D30" s="13"/>
      <c r="G30" s="13"/>
      <c r="I30" s="14">
        <f t="shared" si="2"/>
        <v>0</v>
      </c>
      <c r="J30" s="13"/>
    </row>
    <row r="31" spans="1:10" ht="12.75" customHeight="1" x14ac:dyDescent="0.15">
      <c r="A31" s="12" t="s">
        <v>276</v>
      </c>
      <c r="C31" s="6">
        <v>10000</v>
      </c>
      <c r="D31" s="13"/>
      <c r="G31" s="13"/>
      <c r="I31" s="14">
        <f t="shared" si="2"/>
        <v>10000</v>
      </c>
      <c r="J31" s="13"/>
    </row>
    <row r="32" spans="1:10" ht="12.75" customHeight="1" x14ac:dyDescent="0.15">
      <c r="A32" s="12" t="s">
        <v>23</v>
      </c>
      <c r="C32" s="6">
        <v>734000</v>
      </c>
      <c r="D32" s="13"/>
      <c r="G32" s="13"/>
      <c r="I32" s="14">
        <f t="shared" si="2"/>
        <v>734000</v>
      </c>
      <c r="J32" s="13"/>
    </row>
    <row r="33" spans="1:10" ht="12.75" customHeight="1" x14ac:dyDescent="0.15">
      <c r="A33" s="12" t="s">
        <v>22</v>
      </c>
      <c r="C33" s="6">
        <v>11370</v>
      </c>
      <c r="D33" s="13"/>
      <c r="G33" s="13"/>
      <c r="I33" s="14">
        <f t="shared" si="2"/>
        <v>11370</v>
      </c>
      <c r="J33" s="13"/>
    </row>
    <row r="34" spans="1:10" ht="12.75" hidden="1" customHeight="1" x14ac:dyDescent="0.15">
      <c r="A34" s="12" t="s">
        <v>21</v>
      </c>
      <c r="D34" s="13"/>
      <c r="G34" s="13"/>
      <c r="I34" s="14">
        <f t="shared" si="2"/>
        <v>0</v>
      </c>
      <c r="J34" s="13"/>
    </row>
    <row r="35" spans="1:10" ht="12.75" customHeight="1" x14ac:dyDescent="0.15">
      <c r="A35" s="12" t="s">
        <v>20</v>
      </c>
      <c r="B35" s="10" t="s">
        <v>1</v>
      </c>
      <c r="C35" s="10">
        <f>SUM(C27:C34)</f>
        <v>5852289</v>
      </c>
      <c r="D35" s="8" t="s">
        <v>1</v>
      </c>
      <c r="E35" s="10" t="s">
        <v>1</v>
      </c>
      <c r="F35" s="10"/>
      <c r="G35" s="8" t="s">
        <v>1</v>
      </c>
      <c r="H35" s="10" t="s">
        <v>1</v>
      </c>
      <c r="I35" s="9">
        <f t="shared" si="2"/>
        <v>5852289</v>
      </c>
      <c r="J35" s="8" t="s">
        <v>1</v>
      </c>
    </row>
    <row r="36" spans="1:10" ht="12.75" customHeight="1" x14ac:dyDescent="0.15">
      <c r="A36" s="12" t="s">
        <v>19</v>
      </c>
      <c r="D36" s="13"/>
      <c r="F36" s="20"/>
      <c r="G36" s="13"/>
      <c r="J36" s="13"/>
    </row>
    <row r="37" spans="1:10" ht="12.75" hidden="1" customHeight="1" x14ac:dyDescent="0.15">
      <c r="A37" s="12" t="s">
        <v>18</v>
      </c>
      <c r="D37" s="13"/>
      <c r="G37" s="13"/>
      <c r="I37" s="14"/>
      <c r="J37" s="13"/>
    </row>
    <row r="38" spans="1:10" ht="12.75" hidden="1" customHeight="1" x14ac:dyDescent="0.15">
      <c r="A38" s="12" t="s">
        <v>17</v>
      </c>
      <c r="D38" s="13"/>
      <c r="G38" s="13"/>
      <c r="I38" s="14"/>
      <c r="J38" s="13"/>
    </row>
    <row r="39" spans="1:10" ht="12.75" customHeight="1" x14ac:dyDescent="0.15">
      <c r="A39" s="12" t="s">
        <v>16</v>
      </c>
      <c r="B39" s="10" t="s">
        <v>1</v>
      </c>
      <c r="C39" s="10">
        <f>SUM(C37:C38)</f>
        <v>0</v>
      </c>
      <c r="D39" s="8" t="s">
        <v>1</v>
      </c>
      <c r="E39" s="10" t="s">
        <v>1</v>
      </c>
      <c r="F39" s="10"/>
      <c r="G39" s="8" t="s">
        <v>1</v>
      </c>
      <c r="H39" s="10" t="s">
        <v>1</v>
      </c>
      <c r="I39" s="9">
        <f>+C39-F39</f>
        <v>0</v>
      </c>
      <c r="J39" s="8" t="s">
        <v>1</v>
      </c>
    </row>
    <row r="40" spans="1:10" ht="12.75" customHeight="1" x14ac:dyDescent="0.15">
      <c r="A40" s="12" t="s">
        <v>15</v>
      </c>
      <c r="B40" s="10" t="s">
        <v>1</v>
      </c>
      <c r="C40" s="10">
        <f>SUM(C35,C39)</f>
        <v>5852289</v>
      </c>
      <c r="D40" s="8" t="s">
        <v>1</v>
      </c>
      <c r="E40" s="10" t="s">
        <v>1</v>
      </c>
      <c r="F40" s="10"/>
      <c r="G40" s="8" t="s">
        <v>1</v>
      </c>
      <c r="H40" s="10" t="s">
        <v>1</v>
      </c>
      <c r="I40" s="9">
        <f>+C40-F40</f>
        <v>5852289</v>
      </c>
      <c r="J40" s="8" t="s">
        <v>1</v>
      </c>
    </row>
    <row r="41" spans="1:10" ht="12.75" customHeight="1" x14ac:dyDescent="0.15">
      <c r="A41" s="12" t="s">
        <v>14</v>
      </c>
      <c r="B41" s="6" t="s">
        <v>1</v>
      </c>
      <c r="D41" s="13" t="s">
        <v>1</v>
      </c>
      <c r="E41" s="6" t="s">
        <v>1</v>
      </c>
      <c r="F41" s="20"/>
      <c r="G41" s="13" t="s">
        <v>1</v>
      </c>
      <c r="H41" s="6" t="s">
        <v>1</v>
      </c>
      <c r="J41" s="13" t="s">
        <v>1</v>
      </c>
    </row>
    <row r="42" spans="1:10" ht="12.75" customHeight="1" x14ac:dyDescent="0.15">
      <c r="A42" s="12" t="s">
        <v>13</v>
      </c>
      <c r="B42" s="15"/>
      <c r="D42" s="13"/>
      <c r="F42" s="20"/>
      <c r="G42" s="13"/>
      <c r="J42" s="13"/>
    </row>
    <row r="43" spans="1:10" ht="12.75" customHeight="1" x14ac:dyDescent="0.15">
      <c r="A43" s="12" t="s">
        <v>12</v>
      </c>
      <c r="B43" s="19" t="s">
        <v>1</v>
      </c>
      <c r="C43" s="18">
        <v>0</v>
      </c>
      <c r="D43" s="16" t="s">
        <v>1</v>
      </c>
      <c r="E43" s="18" t="s">
        <v>1</v>
      </c>
      <c r="F43" s="18"/>
      <c r="G43" s="16" t="s">
        <v>1</v>
      </c>
      <c r="H43" s="18" t="s">
        <v>1</v>
      </c>
      <c r="I43" s="17">
        <v>0</v>
      </c>
      <c r="J43" s="16" t="s">
        <v>1</v>
      </c>
    </row>
    <row r="44" spans="1:10" ht="12.75" customHeight="1" x14ac:dyDescent="0.15">
      <c r="A44" s="12" t="s">
        <v>9</v>
      </c>
      <c r="B44" s="15" t="s">
        <v>7</v>
      </c>
      <c r="C44" s="6">
        <v>0</v>
      </c>
      <c r="D44" s="13" t="s">
        <v>6</v>
      </c>
      <c r="E44" s="6" t="s">
        <v>5</v>
      </c>
      <c r="G44" s="13" t="s">
        <v>4</v>
      </c>
      <c r="H44" s="6" t="s">
        <v>5</v>
      </c>
      <c r="I44" s="14">
        <v>0</v>
      </c>
      <c r="J44" s="13" t="s">
        <v>4</v>
      </c>
    </row>
    <row r="45" spans="1:10" ht="12.75" customHeight="1" x14ac:dyDescent="0.15">
      <c r="A45" s="12" t="s">
        <v>8</v>
      </c>
      <c r="B45" s="24" t="s">
        <v>7</v>
      </c>
      <c r="C45" s="23">
        <v>0</v>
      </c>
      <c r="D45" s="21" t="s">
        <v>6</v>
      </c>
      <c r="E45" s="23" t="s">
        <v>5</v>
      </c>
      <c r="F45" s="23"/>
      <c r="G45" s="21" t="s">
        <v>4</v>
      </c>
      <c r="H45" s="23" t="s">
        <v>5</v>
      </c>
      <c r="I45" s="22">
        <v>0</v>
      </c>
      <c r="J45" s="21" t="s">
        <v>4</v>
      </c>
    </row>
    <row r="46" spans="1:10" ht="12.75" customHeight="1" x14ac:dyDescent="0.15">
      <c r="A46" s="12" t="s">
        <v>11</v>
      </c>
      <c r="B46" s="15"/>
      <c r="D46" s="13"/>
      <c r="F46" s="20"/>
      <c r="G46" s="13"/>
      <c r="J46" s="13"/>
    </row>
    <row r="47" spans="1:10" ht="12.75" customHeight="1" x14ac:dyDescent="0.15">
      <c r="A47" s="12" t="s">
        <v>10</v>
      </c>
      <c r="B47" s="19"/>
      <c r="C47" s="18">
        <f>+C24-C40</f>
        <v>37574527</v>
      </c>
      <c r="D47" s="16"/>
      <c r="E47" s="18"/>
      <c r="F47" s="18"/>
      <c r="G47" s="16"/>
      <c r="H47" s="18"/>
      <c r="I47" s="17">
        <f>+C47-F47</f>
        <v>37574527</v>
      </c>
      <c r="J47" s="16"/>
    </row>
    <row r="48" spans="1:10" ht="12.75" customHeight="1" x14ac:dyDescent="0.15">
      <c r="A48" s="12" t="s">
        <v>9</v>
      </c>
      <c r="B48" s="15" t="s">
        <v>7</v>
      </c>
      <c r="C48" s="6">
        <v>21308889</v>
      </c>
      <c r="D48" s="13" t="s">
        <v>6</v>
      </c>
      <c r="E48" s="6" t="s">
        <v>5</v>
      </c>
      <c r="G48" s="13" t="s">
        <v>4</v>
      </c>
      <c r="H48" s="6" t="s">
        <v>5</v>
      </c>
      <c r="I48" s="14">
        <f>+C48-F48</f>
        <v>21308889</v>
      </c>
      <c r="J48" s="13" t="s">
        <v>4</v>
      </c>
    </row>
    <row r="49" spans="1:10" ht="12.75" customHeight="1" x14ac:dyDescent="0.15">
      <c r="A49" s="12" t="s">
        <v>8</v>
      </c>
      <c r="B49" s="6" t="s">
        <v>7</v>
      </c>
      <c r="C49" s="6">
        <v>0</v>
      </c>
      <c r="D49" s="13" t="s">
        <v>6</v>
      </c>
      <c r="E49" s="6" t="s">
        <v>5</v>
      </c>
      <c r="G49" s="13" t="s">
        <v>4</v>
      </c>
      <c r="H49" s="6" t="s">
        <v>5</v>
      </c>
      <c r="I49" s="14">
        <f>+C49-F49</f>
        <v>0</v>
      </c>
      <c r="J49" s="13" t="s">
        <v>4</v>
      </c>
    </row>
    <row r="50" spans="1:10" ht="12.75" customHeight="1" x14ac:dyDescent="0.15">
      <c r="A50" s="12" t="s">
        <v>3</v>
      </c>
      <c r="B50" s="10" t="s">
        <v>1</v>
      </c>
      <c r="C50" s="10">
        <f>C47</f>
        <v>37574527</v>
      </c>
      <c r="D50" s="8" t="s">
        <v>1</v>
      </c>
      <c r="E50" s="10" t="s">
        <v>1</v>
      </c>
      <c r="F50" s="10"/>
      <c r="G50" s="8" t="s">
        <v>1</v>
      </c>
      <c r="H50" s="10" t="s">
        <v>1</v>
      </c>
      <c r="I50" s="9">
        <f>+C50-F50</f>
        <v>37574527</v>
      </c>
      <c r="J50" s="8" t="s">
        <v>1</v>
      </c>
    </row>
    <row r="51" spans="1:10" ht="12.75" customHeight="1" x14ac:dyDescent="0.15">
      <c r="A51" s="11" t="s">
        <v>2</v>
      </c>
      <c r="B51" s="10" t="s">
        <v>1</v>
      </c>
      <c r="C51" s="10">
        <f>C40+C50</f>
        <v>43426816</v>
      </c>
      <c r="D51" s="8" t="s">
        <v>1</v>
      </c>
      <c r="E51" s="10" t="s">
        <v>1</v>
      </c>
      <c r="F51" s="10"/>
      <c r="G51" s="8" t="s">
        <v>1</v>
      </c>
      <c r="H51" s="10" t="s">
        <v>1</v>
      </c>
      <c r="I51" s="9">
        <f>+C51-F51</f>
        <v>43426816</v>
      </c>
      <c r="J51" s="8" t="s">
        <v>1</v>
      </c>
    </row>
    <row r="52" spans="1:10" ht="12.75" customHeight="1" x14ac:dyDescent="0.15">
      <c r="A52" s="7" t="s">
        <v>278</v>
      </c>
    </row>
  </sheetData>
  <phoneticPr fontId="7"/>
  <pageMargins left="0.43307086614173229" right="0.39370078740157483" top="1.1417322834645669" bottom="0.31496062992125984" header="0.27559055118110237" footer="0.19685039370078741"/>
  <pageSetup paperSize="9" orientation="portrait" r:id="rId1"/>
  <headerFooter alignWithMargins="0">
    <oddHeader xml:space="preserve">&amp;C&amp;"ＭＳ Ｐ明朝,太字"&amp;16&amp;U貸借対照表&amp;"ＭＳ Ｐゴシック,太字"&amp;11&amp;U
&amp;"ＭＳ Ｐゴシック,標準"
&amp;"ＭＳ Ｐ明朝,標準"平成27年3月31日現在
&amp;R
&amp;"ＭＳ Ｐ明朝,標準"（単位：円）
</oddHeader>
    <oddFooter xml:space="preserve">&amp;C&amp;"ＭＳ Ｐ明朝,標準"&amp;10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zoomScaleNormal="100" workbookViewId="0">
      <pane xSplit="1" ySplit="1" topLeftCell="B26" activePane="bottomRight" state="frozen"/>
      <selection pane="topRight" activeCell="B1" sqref="B1"/>
      <selection pane="bottomLeft" activeCell="A2" sqref="A2"/>
      <selection pane="bottomRight" activeCell="D3" sqref="D3"/>
    </sheetView>
  </sheetViews>
  <sheetFormatPr defaultRowHeight="11.25" outlineLevelRow="1" x14ac:dyDescent="0.15"/>
  <cols>
    <col min="1" max="1" width="30.125" style="34" customWidth="1"/>
    <col min="2" max="4" width="13.625" style="33" customWidth="1"/>
    <col min="5" max="5" width="12" style="33" customWidth="1"/>
    <col min="6" max="6" width="13.625" style="33" customWidth="1"/>
    <col min="7" max="16384" width="9" style="32"/>
  </cols>
  <sheetData>
    <row r="1" spans="1:6" s="44" customFormat="1" ht="16.5" customHeight="1" x14ac:dyDescent="0.15">
      <c r="A1" s="46" t="s">
        <v>90</v>
      </c>
      <c r="B1" s="45" t="s">
        <v>248</v>
      </c>
      <c r="C1" s="45" t="s">
        <v>247</v>
      </c>
      <c r="D1" s="45" t="s">
        <v>88</v>
      </c>
      <c r="E1" s="45" t="s">
        <v>87</v>
      </c>
      <c r="F1" s="45" t="s">
        <v>86</v>
      </c>
    </row>
    <row r="2" spans="1:6" s="35" customFormat="1" ht="12" customHeight="1" x14ac:dyDescent="0.15">
      <c r="A2" s="43" t="s">
        <v>49</v>
      </c>
      <c r="B2" s="41"/>
      <c r="C2" s="41"/>
      <c r="D2" s="41"/>
      <c r="E2" s="41"/>
      <c r="F2" s="41"/>
    </row>
    <row r="3" spans="1:6" s="35" customFormat="1" ht="12" customHeight="1" x14ac:dyDescent="0.15">
      <c r="A3" s="39" t="s">
        <v>85</v>
      </c>
      <c r="B3" s="41"/>
      <c r="C3" s="41"/>
      <c r="D3" s="41"/>
      <c r="E3" s="41"/>
      <c r="F3" s="41"/>
    </row>
    <row r="4" spans="1:6" s="35" customFormat="1" ht="12" customHeight="1" x14ac:dyDescent="0.15">
      <c r="A4" s="39" t="s">
        <v>84</v>
      </c>
      <c r="B4" s="41"/>
      <c r="C4" s="41"/>
      <c r="D4" s="41"/>
      <c r="E4" s="41">
        <v>0</v>
      </c>
      <c r="F4" s="41">
        <f t="shared" ref="F4:F13" si="0">SUM(B4:E4)</f>
        <v>0</v>
      </c>
    </row>
    <row r="5" spans="1:6" s="35" customFormat="1" ht="12" customHeight="1" x14ac:dyDescent="0.15">
      <c r="A5" s="39" t="s">
        <v>46</v>
      </c>
      <c r="B5" s="41"/>
      <c r="C5" s="41"/>
      <c r="D5" s="41"/>
      <c r="E5" s="41">
        <v>0</v>
      </c>
      <c r="F5" s="41">
        <f t="shared" si="0"/>
        <v>0</v>
      </c>
    </row>
    <row r="6" spans="1:6" s="35" customFormat="1" ht="12" customHeight="1" x14ac:dyDescent="0.15">
      <c r="A6" s="39" t="s">
        <v>83</v>
      </c>
      <c r="B6" s="41"/>
      <c r="C6" s="41"/>
      <c r="D6" s="41"/>
      <c r="E6" s="41">
        <v>0</v>
      </c>
      <c r="F6" s="41">
        <f t="shared" si="0"/>
        <v>0</v>
      </c>
    </row>
    <row r="7" spans="1:6" s="35" customFormat="1" ht="12" customHeight="1" x14ac:dyDescent="0.15">
      <c r="A7" s="39" t="s">
        <v>44</v>
      </c>
      <c r="B7" s="41"/>
      <c r="C7" s="41"/>
      <c r="D7" s="41"/>
      <c r="E7" s="41">
        <v>0</v>
      </c>
      <c r="F7" s="41">
        <f t="shared" si="0"/>
        <v>0</v>
      </c>
    </row>
    <row r="8" spans="1:6" s="35" customFormat="1" ht="12" customHeight="1" x14ac:dyDescent="0.15">
      <c r="A8" s="39" t="s">
        <v>43</v>
      </c>
      <c r="B8" s="41"/>
      <c r="C8" s="41"/>
      <c r="D8" s="41"/>
      <c r="E8" s="41">
        <v>0</v>
      </c>
      <c r="F8" s="41">
        <f t="shared" si="0"/>
        <v>0</v>
      </c>
    </row>
    <row r="9" spans="1:6" s="35" customFormat="1" ht="12" customHeight="1" outlineLevel="1" x14ac:dyDescent="0.15">
      <c r="A9" s="39" t="s">
        <v>82</v>
      </c>
      <c r="B9" s="41"/>
      <c r="C9" s="41"/>
      <c r="D9" s="41"/>
      <c r="E9" s="41">
        <v>0</v>
      </c>
      <c r="F9" s="41">
        <f t="shared" si="0"/>
        <v>0</v>
      </c>
    </row>
    <row r="10" spans="1:6" s="35" customFormat="1" ht="12" customHeight="1" outlineLevel="1" x14ac:dyDescent="0.15">
      <c r="A10" s="39" t="s">
        <v>249</v>
      </c>
      <c r="B10" s="41"/>
      <c r="C10" s="41"/>
      <c r="D10" s="41"/>
      <c r="E10" s="41">
        <v>0</v>
      </c>
      <c r="F10" s="41">
        <f t="shared" si="0"/>
        <v>0</v>
      </c>
    </row>
    <row r="11" spans="1:6" s="35" customFormat="1" ht="12" customHeight="1" outlineLevel="1" x14ac:dyDescent="0.15">
      <c r="A11" s="39" t="s">
        <v>69</v>
      </c>
      <c r="B11" s="41"/>
      <c r="C11" s="41"/>
      <c r="D11" s="41"/>
      <c r="E11" s="41">
        <v>0</v>
      </c>
      <c r="F11" s="41">
        <f t="shared" si="0"/>
        <v>0</v>
      </c>
    </row>
    <row r="12" spans="1:6" s="35" customFormat="1" ht="12" customHeight="1" outlineLevel="1" x14ac:dyDescent="0.15">
      <c r="A12" s="39" t="s">
        <v>68</v>
      </c>
      <c r="B12" s="41"/>
      <c r="C12" s="41"/>
      <c r="D12" s="41"/>
      <c r="E12" s="41">
        <v>0</v>
      </c>
      <c r="F12" s="41">
        <f t="shared" si="0"/>
        <v>0</v>
      </c>
    </row>
    <row r="13" spans="1:6" s="35" customFormat="1" ht="12" customHeight="1" x14ac:dyDescent="0.15">
      <c r="A13" s="39" t="s">
        <v>81</v>
      </c>
      <c r="B13" s="36">
        <f>SUM(B4:B12)</f>
        <v>0</v>
      </c>
      <c r="C13" s="36">
        <f>SUM(C4:C12)</f>
        <v>0</v>
      </c>
      <c r="D13" s="36">
        <f>SUM(D4:D12)</f>
        <v>0</v>
      </c>
      <c r="E13" s="36">
        <f>SUM(E4:E12)</f>
        <v>0</v>
      </c>
      <c r="F13" s="36">
        <f t="shared" si="0"/>
        <v>0</v>
      </c>
    </row>
    <row r="14" spans="1:6" s="35" customFormat="1" ht="12" customHeight="1" x14ac:dyDescent="0.15">
      <c r="A14" s="39" t="s">
        <v>80</v>
      </c>
      <c r="B14" s="41"/>
      <c r="C14" s="41"/>
      <c r="D14" s="41"/>
      <c r="E14" s="41"/>
      <c r="F14" s="41"/>
    </row>
    <row r="15" spans="1:6" s="35" customFormat="1" ht="12" customHeight="1" x14ac:dyDescent="0.15">
      <c r="A15" s="39" t="s">
        <v>215</v>
      </c>
      <c r="B15" s="41"/>
      <c r="C15" s="41"/>
      <c r="D15" s="41"/>
      <c r="E15" s="41"/>
      <c r="F15" s="41"/>
    </row>
    <row r="16" spans="1:6" s="35" customFormat="1" ht="12" customHeight="1" x14ac:dyDescent="0.15">
      <c r="A16" s="39" t="s">
        <v>216</v>
      </c>
      <c r="B16" s="41">
        <v>0</v>
      </c>
      <c r="C16" s="41">
        <v>0</v>
      </c>
      <c r="D16" s="41">
        <v>0</v>
      </c>
      <c r="E16" s="41">
        <v>0</v>
      </c>
      <c r="F16" s="41">
        <f>SUM(B16:E16)</f>
        <v>0</v>
      </c>
    </row>
    <row r="17" spans="1:6" s="35" customFormat="1" ht="12" customHeight="1" x14ac:dyDescent="0.15">
      <c r="A17" s="39" t="s">
        <v>217</v>
      </c>
      <c r="B17" s="36">
        <f>SUM(B16:B16)</f>
        <v>0</v>
      </c>
      <c r="C17" s="36">
        <f>SUM(C16:C16)</f>
        <v>0</v>
      </c>
      <c r="D17" s="36">
        <f>SUM(D16:D16)</f>
        <v>0</v>
      </c>
      <c r="E17" s="36">
        <f>SUM(E16:E16)</f>
        <v>0</v>
      </c>
      <c r="F17" s="36">
        <f>SUM(B17:E17)</f>
        <v>0</v>
      </c>
    </row>
    <row r="18" spans="1:6" s="35" customFormat="1" ht="12" customHeight="1" x14ac:dyDescent="0.15">
      <c r="A18" s="39" t="s">
        <v>79</v>
      </c>
      <c r="B18" s="41"/>
      <c r="C18" s="41"/>
      <c r="D18" s="41"/>
      <c r="E18" s="41"/>
      <c r="F18" s="41"/>
    </row>
    <row r="19" spans="1:6" s="35" customFormat="1" ht="12" customHeight="1" x14ac:dyDescent="0.15">
      <c r="A19" s="39" t="s">
        <v>37</v>
      </c>
      <c r="B19" s="41"/>
      <c r="C19" s="41"/>
      <c r="D19" s="41"/>
      <c r="E19" s="41">
        <v>0</v>
      </c>
      <c r="F19" s="41">
        <f t="shared" ref="F19:F29" si="1">SUM(B19:E19)</f>
        <v>0</v>
      </c>
    </row>
    <row r="20" spans="1:6" s="35" customFormat="1" ht="12" customHeight="1" x14ac:dyDescent="0.15">
      <c r="A20" s="39" t="s">
        <v>78</v>
      </c>
      <c r="B20" s="41"/>
      <c r="C20" s="41"/>
      <c r="D20" s="41"/>
      <c r="E20" s="41">
        <v>0</v>
      </c>
      <c r="F20" s="41">
        <f t="shared" si="1"/>
        <v>0</v>
      </c>
    </row>
    <row r="21" spans="1:6" s="35" customFormat="1" ht="12" customHeight="1" x14ac:dyDescent="0.15">
      <c r="A21" s="39" t="s">
        <v>35</v>
      </c>
      <c r="B21" s="41"/>
      <c r="C21" s="41"/>
      <c r="D21" s="41"/>
      <c r="E21" s="41">
        <v>0</v>
      </c>
      <c r="F21" s="41">
        <f t="shared" si="1"/>
        <v>0</v>
      </c>
    </row>
    <row r="22" spans="1:6" s="35" customFormat="1" ht="12" customHeight="1" x14ac:dyDescent="0.15">
      <c r="A22" s="39" t="s">
        <v>77</v>
      </c>
      <c r="B22" s="41"/>
      <c r="C22" s="41"/>
      <c r="D22" s="41"/>
      <c r="E22" s="41">
        <v>0</v>
      </c>
      <c r="F22" s="41">
        <f t="shared" si="1"/>
        <v>0</v>
      </c>
    </row>
    <row r="23" spans="1:6" s="35" customFormat="1" ht="12" customHeight="1" x14ac:dyDescent="0.15">
      <c r="A23" s="39" t="s">
        <v>76</v>
      </c>
      <c r="B23" s="41"/>
      <c r="C23" s="41"/>
      <c r="D23" s="41"/>
      <c r="E23" s="41">
        <v>0</v>
      </c>
      <c r="F23" s="41">
        <f t="shared" si="1"/>
        <v>0</v>
      </c>
    </row>
    <row r="24" spans="1:6" s="35" customFormat="1" ht="12" customHeight="1" x14ac:dyDescent="0.15">
      <c r="A24" s="39" t="s">
        <v>205</v>
      </c>
      <c r="B24" s="41"/>
      <c r="C24" s="41"/>
      <c r="D24" s="41"/>
      <c r="E24" s="41">
        <v>0</v>
      </c>
      <c r="F24" s="41">
        <f t="shared" si="1"/>
        <v>0</v>
      </c>
    </row>
    <row r="25" spans="1:6" s="35" customFormat="1" ht="12" customHeight="1" x14ac:dyDescent="0.15">
      <c r="A25" s="39" t="s">
        <v>206</v>
      </c>
      <c r="B25" s="41"/>
      <c r="C25" s="41"/>
      <c r="D25" s="41"/>
      <c r="E25" s="41">
        <v>0</v>
      </c>
      <c r="F25" s="41">
        <f t="shared" si="1"/>
        <v>0</v>
      </c>
    </row>
    <row r="26" spans="1:6" s="35" customFormat="1" ht="12" customHeight="1" x14ac:dyDescent="0.15">
      <c r="A26" s="39" t="s">
        <v>207</v>
      </c>
      <c r="B26" s="41"/>
      <c r="C26" s="41"/>
      <c r="D26" s="41"/>
      <c r="E26" s="41">
        <v>0</v>
      </c>
      <c r="F26" s="41">
        <f t="shared" si="1"/>
        <v>0</v>
      </c>
    </row>
    <row r="27" spans="1:6" s="35" customFormat="1" ht="12" customHeight="1" x14ac:dyDescent="0.15">
      <c r="A27" s="39" t="s">
        <v>75</v>
      </c>
      <c r="B27" s="38">
        <f>SUM(B19:B26)</f>
        <v>0</v>
      </c>
      <c r="C27" s="38">
        <f>SUM(C19:C26)</f>
        <v>0</v>
      </c>
      <c r="D27" s="38">
        <f>SUM(D19:D26)</f>
        <v>0</v>
      </c>
      <c r="E27" s="38">
        <f>SUM(E19:E26)</f>
        <v>0</v>
      </c>
      <c r="F27" s="38">
        <f t="shared" si="1"/>
        <v>0</v>
      </c>
    </row>
    <row r="28" spans="1:6" s="35" customFormat="1" ht="12" customHeight="1" x14ac:dyDescent="0.15">
      <c r="A28" s="39" t="s">
        <v>74</v>
      </c>
      <c r="B28" s="38">
        <f>B17+B27</f>
        <v>0</v>
      </c>
      <c r="C28" s="38">
        <f>C17+C27</f>
        <v>0</v>
      </c>
      <c r="D28" s="38">
        <f>D17+D27</f>
        <v>0</v>
      </c>
      <c r="E28" s="38">
        <f>E17+E27</f>
        <v>0</v>
      </c>
      <c r="F28" s="38">
        <f t="shared" si="1"/>
        <v>0</v>
      </c>
    </row>
    <row r="29" spans="1:6" s="35" customFormat="1" ht="12" customHeight="1" x14ac:dyDescent="0.15">
      <c r="A29" s="39" t="s">
        <v>73</v>
      </c>
      <c r="B29" s="36">
        <f>B13+B28</f>
        <v>0</v>
      </c>
      <c r="C29" s="36">
        <f>C13+C28</f>
        <v>0</v>
      </c>
      <c r="D29" s="36">
        <f>D13+D28</f>
        <v>0</v>
      </c>
      <c r="E29" s="36">
        <f>E13+E28</f>
        <v>0</v>
      </c>
      <c r="F29" s="36">
        <f t="shared" si="1"/>
        <v>0</v>
      </c>
    </row>
    <row r="30" spans="1:6" s="35" customFormat="1" ht="12" customHeight="1" x14ac:dyDescent="0.15">
      <c r="A30" s="39" t="s">
        <v>28</v>
      </c>
      <c r="B30" s="41"/>
      <c r="C30" s="41"/>
      <c r="D30" s="41"/>
      <c r="E30" s="41"/>
      <c r="F30" s="41"/>
    </row>
    <row r="31" spans="1:6" s="35" customFormat="1" ht="12" customHeight="1" x14ac:dyDescent="0.15">
      <c r="A31" s="39" t="s">
        <v>72</v>
      </c>
      <c r="B31" s="41"/>
      <c r="C31" s="41"/>
      <c r="D31" s="41"/>
      <c r="E31" s="41"/>
      <c r="F31" s="41"/>
    </row>
    <row r="32" spans="1:6" s="35" customFormat="1" ht="12" customHeight="1" x14ac:dyDescent="0.15">
      <c r="A32" s="39" t="s">
        <v>71</v>
      </c>
      <c r="B32" s="41"/>
      <c r="C32" s="41"/>
      <c r="D32" s="41"/>
      <c r="E32" s="41">
        <v>0</v>
      </c>
      <c r="F32" s="41">
        <f t="shared" ref="F32:F42" si="2">SUM(B32:E32)</f>
        <v>0</v>
      </c>
    </row>
    <row r="33" spans="1:6" s="35" customFormat="1" ht="12" customHeight="1" x14ac:dyDescent="0.15">
      <c r="A33" s="39" t="s">
        <v>204</v>
      </c>
      <c r="B33" s="41"/>
      <c r="C33" s="41"/>
      <c r="D33" s="41"/>
      <c r="E33" s="41">
        <v>0</v>
      </c>
      <c r="F33" s="41">
        <f t="shared" si="2"/>
        <v>0</v>
      </c>
    </row>
    <row r="34" spans="1:6" s="35" customFormat="1" ht="12" customHeight="1" x14ac:dyDescent="0.15">
      <c r="A34" s="39" t="s">
        <v>25</v>
      </c>
      <c r="B34" s="41"/>
      <c r="C34" s="41"/>
      <c r="D34" s="41"/>
      <c r="E34" s="41">
        <v>0</v>
      </c>
      <c r="F34" s="41">
        <f t="shared" si="2"/>
        <v>0</v>
      </c>
    </row>
    <row r="35" spans="1:6" s="35" customFormat="1" ht="12" customHeight="1" x14ac:dyDescent="0.15">
      <c r="A35" s="39" t="s">
        <v>24</v>
      </c>
      <c r="B35" s="41"/>
      <c r="C35" s="41"/>
      <c r="D35" s="41"/>
      <c r="E35" s="41">
        <v>0</v>
      </c>
      <c r="F35" s="41">
        <f t="shared" si="2"/>
        <v>0</v>
      </c>
    </row>
    <row r="36" spans="1:6" s="35" customFormat="1" ht="12" customHeight="1" x14ac:dyDescent="0.15">
      <c r="A36" s="39" t="s">
        <v>23</v>
      </c>
      <c r="B36" s="41"/>
      <c r="C36" s="41"/>
      <c r="D36" s="41"/>
      <c r="E36" s="41">
        <v>0</v>
      </c>
      <c r="F36" s="41">
        <f t="shared" si="2"/>
        <v>0</v>
      </c>
    </row>
    <row r="37" spans="1:6" s="35" customFormat="1" ht="12" customHeight="1" x14ac:dyDescent="0.15">
      <c r="A37" s="39" t="s">
        <v>70</v>
      </c>
      <c r="B37" s="41"/>
      <c r="C37" s="41"/>
      <c r="D37" s="41"/>
      <c r="E37" s="41">
        <v>0</v>
      </c>
      <c r="F37" s="41">
        <f t="shared" si="2"/>
        <v>0</v>
      </c>
    </row>
    <row r="38" spans="1:6" s="35" customFormat="1" ht="12" customHeight="1" x14ac:dyDescent="0.15">
      <c r="A38" s="39" t="s">
        <v>21</v>
      </c>
      <c r="B38" s="41"/>
      <c r="C38" s="41"/>
      <c r="D38" s="41"/>
      <c r="E38" s="41">
        <v>0</v>
      </c>
      <c r="F38" s="41">
        <f t="shared" si="2"/>
        <v>0</v>
      </c>
    </row>
    <row r="39" spans="1:6" s="35" customFormat="1" ht="12" customHeight="1" outlineLevel="1" x14ac:dyDescent="0.15">
      <c r="A39" s="39" t="s">
        <v>249</v>
      </c>
      <c r="B39" s="41"/>
      <c r="C39" s="41"/>
      <c r="D39" s="41"/>
      <c r="E39" s="41">
        <v>0</v>
      </c>
      <c r="F39" s="41">
        <f t="shared" si="2"/>
        <v>0</v>
      </c>
    </row>
    <row r="40" spans="1:6" s="35" customFormat="1" ht="12" customHeight="1" outlineLevel="1" x14ac:dyDescent="0.15">
      <c r="A40" s="39" t="s">
        <v>69</v>
      </c>
      <c r="B40" s="41"/>
      <c r="C40" s="41"/>
      <c r="D40" s="41"/>
      <c r="E40" s="41">
        <v>0</v>
      </c>
      <c r="F40" s="41">
        <f t="shared" si="2"/>
        <v>0</v>
      </c>
    </row>
    <row r="41" spans="1:6" s="35" customFormat="1" ht="12" customHeight="1" outlineLevel="1" x14ac:dyDescent="0.15">
      <c r="A41" s="39" t="s">
        <v>68</v>
      </c>
      <c r="B41" s="41"/>
      <c r="C41" s="41"/>
      <c r="D41" s="41"/>
      <c r="E41" s="41">
        <v>0</v>
      </c>
      <c r="F41" s="41">
        <f t="shared" si="2"/>
        <v>0</v>
      </c>
    </row>
    <row r="42" spans="1:6" s="35" customFormat="1" ht="12" customHeight="1" x14ac:dyDescent="0.15">
      <c r="A42" s="39" t="s">
        <v>67</v>
      </c>
      <c r="B42" s="36">
        <f>SUM(B32:B41)</f>
        <v>0</v>
      </c>
      <c r="C42" s="36">
        <f>SUM(C32:C41)</f>
        <v>0</v>
      </c>
      <c r="D42" s="36">
        <f>SUM(D32:D41)</f>
        <v>0</v>
      </c>
      <c r="E42" s="36">
        <f>SUM(E32:E41)</f>
        <v>0</v>
      </c>
      <c r="F42" s="36">
        <f t="shared" si="2"/>
        <v>0</v>
      </c>
    </row>
    <row r="43" spans="1:6" s="35" customFormat="1" ht="12" customHeight="1" x14ac:dyDescent="0.15">
      <c r="A43" s="39" t="s">
        <v>66</v>
      </c>
      <c r="B43" s="41"/>
      <c r="C43" s="41"/>
      <c r="D43" s="41"/>
      <c r="E43" s="41"/>
      <c r="F43" s="41"/>
    </row>
    <row r="44" spans="1:6" s="35" customFormat="1" ht="12" customHeight="1" x14ac:dyDescent="0.15">
      <c r="A44" s="39" t="s">
        <v>65</v>
      </c>
      <c r="B44" s="41"/>
      <c r="C44" s="41"/>
      <c r="D44" s="41"/>
      <c r="E44" s="41">
        <v>0</v>
      </c>
      <c r="F44" s="41">
        <f t="shared" ref="F44:F50" si="3">SUM(B44:E44)</f>
        <v>0</v>
      </c>
    </row>
    <row r="45" spans="1:6" s="35" customFormat="1" ht="12" customHeight="1" x14ac:dyDescent="0.15">
      <c r="A45" s="39" t="s">
        <v>64</v>
      </c>
      <c r="B45" s="41"/>
      <c r="C45" s="41"/>
      <c r="D45" s="41"/>
      <c r="E45" s="41">
        <v>0</v>
      </c>
      <c r="F45" s="41">
        <f t="shared" si="3"/>
        <v>0</v>
      </c>
    </row>
    <row r="46" spans="1:6" s="35" customFormat="1" ht="12" customHeight="1" x14ac:dyDescent="0.15">
      <c r="A46" s="39" t="s">
        <v>250</v>
      </c>
      <c r="B46" s="41"/>
      <c r="C46" s="41"/>
      <c r="D46" s="41"/>
      <c r="E46" s="41">
        <v>0</v>
      </c>
      <c r="F46" s="41">
        <f t="shared" si="3"/>
        <v>0</v>
      </c>
    </row>
    <row r="47" spans="1:6" s="35" customFormat="1" ht="12" customHeight="1" x14ac:dyDescent="0.15">
      <c r="A47" s="39" t="s">
        <v>251</v>
      </c>
      <c r="B47" s="41"/>
      <c r="C47" s="41"/>
      <c r="D47" s="41"/>
      <c r="E47" s="41">
        <v>0</v>
      </c>
      <c r="F47" s="41">
        <f t="shared" si="3"/>
        <v>0</v>
      </c>
    </row>
    <row r="48" spans="1:6" s="35" customFormat="1" ht="12" customHeight="1" x14ac:dyDescent="0.15">
      <c r="A48" s="39" t="s">
        <v>208</v>
      </c>
      <c r="B48" s="41"/>
      <c r="C48" s="41"/>
      <c r="D48" s="41"/>
      <c r="E48" s="41">
        <v>0</v>
      </c>
      <c r="F48" s="41">
        <f t="shared" si="3"/>
        <v>0</v>
      </c>
    </row>
    <row r="49" spans="1:6" s="35" customFormat="1" ht="12" customHeight="1" x14ac:dyDescent="0.15">
      <c r="A49" s="39" t="s">
        <v>63</v>
      </c>
      <c r="B49" s="38">
        <f>SUM(B44:B48)</f>
        <v>0</v>
      </c>
      <c r="C49" s="38">
        <f>SUM(C44:C48)</f>
        <v>0</v>
      </c>
      <c r="D49" s="38">
        <f>SUM(D44:D48)</f>
        <v>0</v>
      </c>
      <c r="E49" s="38">
        <f>SUM(E44:E48)</f>
        <v>0</v>
      </c>
      <c r="F49" s="38">
        <f t="shared" si="3"/>
        <v>0</v>
      </c>
    </row>
    <row r="50" spans="1:6" s="35" customFormat="1" ht="12" customHeight="1" x14ac:dyDescent="0.15">
      <c r="A50" s="39" t="s">
        <v>62</v>
      </c>
      <c r="B50" s="36">
        <f>B42+B49</f>
        <v>0</v>
      </c>
      <c r="C50" s="36">
        <f>C42+C49</f>
        <v>0</v>
      </c>
      <c r="D50" s="36">
        <f>D42+D49</f>
        <v>0</v>
      </c>
      <c r="E50" s="36">
        <f>E42+E49</f>
        <v>0</v>
      </c>
      <c r="F50" s="36">
        <f t="shared" si="3"/>
        <v>0</v>
      </c>
    </row>
    <row r="51" spans="1:6" s="35" customFormat="1" ht="12" customHeight="1" x14ac:dyDescent="0.15">
      <c r="A51" s="39" t="s">
        <v>14</v>
      </c>
      <c r="B51" s="41"/>
      <c r="C51" s="41"/>
      <c r="D51" s="41"/>
      <c r="E51" s="41"/>
      <c r="F51" s="41"/>
    </row>
    <row r="52" spans="1:6" s="35" customFormat="1" ht="12" customHeight="1" x14ac:dyDescent="0.15">
      <c r="A52" s="39" t="s">
        <v>61</v>
      </c>
      <c r="B52" s="38"/>
      <c r="C52" s="38"/>
      <c r="D52" s="38"/>
      <c r="E52" s="38"/>
      <c r="F52" s="38"/>
    </row>
    <row r="53" spans="1:6" s="35" customFormat="1" ht="12" customHeight="1" x14ac:dyDescent="0.15">
      <c r="A53" s="39" t="s">
        <v>60</v>
      </c>
      <c r="B53" s="41">
        <v>0</v>
      </c>
      <c r="C53" s="41">
        <v>0</v>
      </c>
      <c r="D53" s="41">
        <v>0</v>
      </c>
      <c r="E53" s="41">
        <v>0</v>
      </c>
      <c r="F53" s="41">
        <f>SUM(B53:E53)</f>
        <v>0</v>
      </c>
    </row>
    <row r="54" spans="1:6" s="35" customFormat="1" ht="12" customHeight="1" x14ac:dyDescent="0.15">
      <c r="A54" s="39" t="s">
        <v>57</v>
      </c>
      <c r="B54" s="40">
        <v>0</v>
      </c>
      <c r="C54" s="40">
        <v>0</v>
      </c>
      <c r="D54" s="40">
        <v>0</v>
      </c>
      <c r="E54" s="40">
        <v>0</v>
      </c>
      <c r="F54" s="40">
        <f>SUM(B54:E54)</f>
        <v>0</v>
      </c>
    </row>
    <row r="55" spans="1:6" s="35" customFormat="1" ht="12" customHeight="1" x14ac:dyDescent="0.15">
      <c r="A55" s="39" t="s">
        <v>56</v>
      </c>
      <c r="B55" s="40">
        <v>0</v>
      </c>
      <c r="C55" s="40">
        <v>0</v>
      </c>
      <c r="D55" s="40">
        <v>0</v>
      </c>
      <c r="E55" s="40">
        <v>0</v>
      </c>
      <c r="F55" s="40">
        <f>SUM(B55:E55)</f>
        <v>0</v>
      </c>
    </row>
    <row r="56" spans="1:6" s="35" customFormat="1" ht="12" customHeight="1" x14ac:dyDescent="0.15">
      <c r="A56" s="39" t="s">
        <v>59</v>
      </c>
      <c r="B56" s="42"/>
      <c r="C56" s="42"/>
      <c r="D56" s="42"/>
      <c r="E56" s="42"/>
      <c r="F56" s="42"/>
    </row>
    <row r="57" spans="1:6" s="35" customFormat="1" ht="12" customHeight="1" x14ac:dyDescent="0.15">
      <c r="A57" s="39" t="s">
        <v>58</v>
      </c>
      <c r="B57" s="41">
        <f>+B29-B50</f>
        <v>0</v>
      </c>
      <c r="C57" s="41">
        <f>+C29-C50</f>
        <v>0</v>
      </c>
      <c r="D57" s="41">
        <f>+D29-D50</f>
        <v>0</v>
      </c>
      <c r="E57" s="41">
        <v>0</v>
      </c>
      <c r="F57" s="41">
        <f>SUM(B57:E57)</f>
        <v>0</v>
      </c>
    </row>
    <row r="58" spans="1:6" s="35" customFormat="1" ht="12" customHeight="1" x14ac:dyDescent="0.15">
      <c r="A58" s="39" t="s">
        <v>57</v>
      </c>
      <c r="B58" s="40">
        <v>0</v>
      </c>
      <c r="C58" s="40">
        <v>0</v>
      </c>
      <c r="D58" s="40">
        <v>0</v>
      </c>
      <c r="E58" s="40">
        <v>0</v>
      </c>
      <c r="F58" s="40">
        <f>SUM(B58:E58)</f>
        <v>0</v>
      </c>
    </row>
    <row r="59" spans="1:6" s="35" customFormat="1" ht="12" customHeight="1" x14ac:dyDescent="0.15">
      <c r="A59" s="39" t="s">
        <v>56</v>
      </c>
      <c r="B59" s="40">
        <f>B17</f>
        <v>0</v>
      </c>
      <c r="C59" s="40">
        <f>C17</f>
        <v>0</v>
      </c>
      <c r="D59" s="40">
        <f>D17</f>
        <v>0</v>
      </c>
      <c r="E59" s="40">
        <v>0</v>
      </c>
      <c r="F59" s="40">
        <f>SUM(B59:E59)</f>
        <v>0</v>
      </c>
    </row>
    <row r="60" spans="1:6" s="35" customFormat="1" ht="12" customHeight="1" x14ac:dyDescent="0.15">
      <c r="A60" s="39" t="s">
        <v>55</v>
      </c>
      <c r="B60" s="38">
        <f>B29-B50</f>
        <v>0</v>
      </c>
      <c r="C60" s="38">
        <f>C29-C50</f>
        <v>0</v>
      </c>
      <c r="D60" s="38">
        <f>D29-D50</f>
        <v>0</v>
      </c>
      <c r="E60" s="38">
        <f>E29-E50</f>
        <v>0</v>
      </c>
      <c r="F60" s="38">
        <f>SUM(B60:E60)</f>
        <v>0</v>
      </c>
    </row>
    <row r="61" spans="1:6" s="35" customFormat="1" ht="12" customHeight="1" x14ac:dyDescent="0.15">
      <c r="A61" s="37" t="s">
        <v>54</v>
      </c>
      <c r="B61" s="36">
        <f>B50+B60</f>
        <v>0</v>
      </c>
      <c r="C61" s="36">
        <f>C50+C60</f>
        <v>0</v>
      </c>
      <c r="D61" s="36">
        <f>D50+D60</f>
        <v>0</v>
      </c>
      <c r="E61" s="36">
        <f>E50+E60</f>
        <v>0</v>
      </c>
      <c r="F61" s="36">
        <f>SUM(B61:E61)</f>
        <v>0</v>
      </c>
    </row>
    <row r="62" spans="1:6" ht="13.5" x14ac:dyDescent="0.15">
      <c r="A62" s="7"/>
    </row>
  </sheetData>
  <phoneticPr fontId="7"/>
  <pageMargins left="0.47244094488188981" right="0.23622047244094491" top="1.1417322834645669" bottom="0.43307086614173229" header="0.19685039370078741" footer="0.27559055118110237"/>
  <pageSetup paperSize="9" firstPageNumber="2" orientation="portrait" useFirstPageNumber="1" r:id="rId1"/>
  <headerFooter alignWithMargins="0">
    <oddHeader xml:space="preserve">&amp;L
&amp;C&amp;"ＭＳ Ｐ明朝,太字"&amp;16&amp;U貸借対照表内訳表&amp;U
&amp;"ＭＳ Ｐ明朝,標準"&amp;11平成27年3月31日現在
&amp;R
&amp;"ＭＳ Ｐ明朝,標準"（単位：円）&amp;"ＭＳ Ｐゴシック,標準"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zoomScale="115" zoomScaleNormal="115" workbookViewId="0">
      <selection activeCell="B3" sqref="B3"/>
    </sheetView>
  </sheetViews>
  <sheetFormatPr defaultRowHeight="13.5" outlineLevelRow="1" x14ac:dyDescent="0.15"/>
  <cols>
    <col min="1" max="1" width="42.5" style="48" customWidth="1"/>
    <col min="2" max="4" width="17.5" style="47" customWidth="1"/>
    <col min="5" max="5" width="9" style="5"/>
    <col min="6" max="6" width="11" style="5" bestFit="1" customWidth="1"/>
    <col min="7" max="16384" width="9" style="5"/>
  </cols>
  <sheetData>
    <row r="1" spans="1:4" ht="18.75" x14ac:dyDescent="0.15">
      <c r="A1" s="101" t="s">
        <v>147</v>
      </c>
      <c r="B1" s="101"/>
      <c r="C1" s="101"/>
      <c r="D1" s="101"/>
    </row>
    <row r="2" spans="1:4" ht="18" customHeight="1" x14ac:dyDescent="0.15">
      <c r="A2" s="102" t="s">
        <v>252</v>
      </c>
      <c r="B2" s="102"/>
      <c r="C2" s="102"/>
      <c r="D2" s="102"/>
    </row>
    <row r="3" spans="1:4" ht="11.25" customHeight="1" x14ac:dyDescent="0.15">
      <c r="A3" s="61"/>
      <c r="B3" s="60"/>
      <c r="C3" s="60"/>
      <c r="D3" s="59" t="s">
        <v>146</v>
      </c>
    </row>
    <row r="4" spans="1:4" ht="11.25" customHeight="1" x14ac:dyDescent="0.15">
      <c r="A4" s="31" t="s">
        <v>53</v>
      </c>
      <c r="B4" s="58" t="s">
        <v>52</v>
      </c>
      <c r="C4" s="58" t="s">
        <v>145</v>
      </c>
      <c r="D4" s="58" t="s">
        <v>50</v>
      </c>
    </row>
    <row r="5" spans="1:4" ht="11.25" customHeight="1" x14ac:dyDescent="0.15">
      <c r="A5" s="57" t="s">
        <v>144</v>
      </c>
      <c r="B5" s="56"/>
      <c r="C5" s="56"/>
      <c r="D5" s="56"/>
    </row>
    <row r="6" spans="1:4" ht="11.25" customHeight="1" x14ac:dyDescent="0.15">
      <c r="A6" s="52" t="s">
        <v>143</v>
      </c>
      <c r="B6" s="53"/>
      <c r="C6" s="53"/>
      <c r="D6" s="53"/>
    </row>
    <row r="7" spans="1:4" ht="11.25" customHeight="1" x14ac:dyDescent="0.15">
      <c r="A7" s="52" t="s">
        <v>142</v>
      </c>
      <c r="B7" s="53"/>
      <c r="C7" s="53"/>
      <c r="D7" s="53"/>
    </row>
    <row r="8" spans="1:4" ht="11.25" customHeight="1" x14ac:dyDescent="0.15">
      <c r="A8" s="52" t="s">
        <v>280</v>
      </c>
      <c r="B8" s="53">
        <f>SUM(B9)</f>
        <v>31038</v>
      </c>
      <c r="C8" s="53"/>
      <c r="D8" s="53">
        <f>+B8-C8</f>
        <v>31038</v>
      </c>
    </row>
    <row r="9" spans="1:4" ht="11.25" customHeight="1" x14ac:dyDescent="0.15">
      <c r="A9" s="52" t="s">
        <v>285</v>
      </c>
      <c r="B9" s="53">
        <v>31038</v>
      </c>
      <c r="C9" s="53"/>
      <c r="D9" s="53">
        <f t="shared" ref="D9:D36" si="0">+B9-C9</f>
        <v>31038</v>
      </c>
    </row>
    <row r="10" spans="1:4" ht="11.25" hidden="1" customHeight="1" x14ac:dyDescent="0.15">
      <c r="A10" s="52" t="s">
        <v>141</v>
      </c>
      <c r="B10" s="53">
        <f>SUM(B11)</f>
        <v>0</v>
      </c>
      <c r="C10" s="53"/>
      <c r="D10" s="53">
        <f t="shared" si="0"/>
        <v>0</v>
      </c>
    </row>
    <row r="11" spans="1:4" ht="11.25" hidden="1" customHeight="1" x14ac:dyDescent="0.15">
      <c r="A11" s="52" t="s">
        <v>140</v>
      </c>
      <c r="B11" s="53">
        <v>0</v>
      </c>
      <c r="C11" s="53"/>
      <c r="D11" s="53">
        <f t="shared" si="0"/>
        <v>0</v>
      </c>
    </row>
    <row r="12" spans="1:4" ht="11.25" customHeight="1" x14ac:dyDescent="0.15">
      <c r="A12" s="52" t="s">
        <v>281</v>
      </c>
      <c r="B12" s="53">
        <f>SUM(B13:B15)</f>
        <v>17409000</v>
      </c>
      <c r="C12" s="53"/>
      <c r="D12" s="53">
        <f t="shared" si="0"/>
        <v>17409000</v>
      </c>
    </row>
    <row r="13" spans="1:4" ht="11.25" customHeight="1" x14ac:dyDescent="0.15">
      <c r="A13" s="52" t="s">
        <v>139</v>
      </c>
      <c r="B13" s="53">
        <v>9640000</v>
      </c>
      <c r="C13" s="53"/>
      <c r="D13" s="53">
        <f t="shared" si="0"/>
        <v>9640000</v>
      </c>
    </row>
    <row r="14" spans="1:4" ht="11.25" customHeight="1" x14ac:dyDescent="0.15">
      <c r="A14" s="52" t="s">
        <v>219</v>
      </c>
      <c r="B14" s="53">
        <v>6215000</v>
      </c>
      <c r="C14" s="53"/>
      <c r="D14" s="53">
        <f t="shared" si="0"/>
        <v>6215000</v>
      </c>
    </row>
    <row r="15" spans="1:4" ht="11.25" customHeight="1" x14ac:dyDescent="0.15">
      <c r="A15" s="52" t="s">
        <v>138</v>
      </c>
      <c r="B15" s="53">
        <v>1554000</v>
      </c>
      <c r="C15" s="53"/>
      <c r="D15" s="53">
        <f t="shared" si="0"/>
        <v>1554000</v>
      </c>
    </row>
    <row r="16" spans="1:4" ht="11.25" customHeight="1" x14ac:dyDescent="0.15">
      <c r="A16" s="52" t="s">
        <v>282</v>
      </c>
      <c r="B16" s="53">
        <f>SUM(B17,B24,B28)</f>
        <v>57037000</v>
      </c>
      <c r="C16" s="53"/>
      <c r="D16" s="53">
        <f t="shared" si="0"/>
        <v>57037000</v>
      </c>
    </row>
    <row r="17" spans="1:4" ht="11.25" customHeight="1" x14ac:dyDescent="0.15">
      <c r="A17" s="52" t="s">
        <v>223</v>
      </c>
      <c r="B17" s="53">
        <f>SUM(B18:B23)</f>
        <v>42244600</v>
      </c>
      <c r="C17" s="53"/>
      <c r="D17" s="53">
        <f t="shared" si="0"/>
        <v>42244600</v>
      </c>
    </row>
    <row r="18" spans="1:4" ht="11.25" customHeight="1" x14ac:dyDescent="0.15">
      <c r="A18" s="52" t="s">
        <v>226</v>
      </c>
      <c r="B18" s="53">
        <v>1400000</v>
      </c>
      <c r="C18" s="53"/>
      <c r="D18" s="53">
        <f t="shared" si="0"/>
        <v>1400000</v>
      </c>
    </row>
    <row r="19" spans="1:4" ht="11.25" customHeight="1" x14ac:dyDescent="0.15">
      <c r="A19" s="52" t="s">
        <v>227</v>
      </c>
      <c r="B19" s="53">
        <v>616000</v>
      </c>
      <c r="C19" s="53"/>
      <c r="D19" s="53">
        <f t="shared" si="0"/>
        <v>616000</v>
      </c>
    </row>
    <row r="20" spans="1:4" ht="11.25" customHeight="1" x14ac:dyDescent="0.15">
      <c r="A20" s="52" t="s">
        <v>228</v>
      </c>
      <c r="B20" s="53">
        <v>358000</v>
      </c>
      <c r="C20" s="53"/>
      <c r="D20" s="53">
        <f t="shared" si="0"/>
        <v>358000</v>
      </c>
    </row>
    <row r="21" spans="1:4" ht="11.25" customHeight="1" x14ac:dyDescent="0.15">
      <c r="A21" s="52" t="s">
        <v>229</v>
      </c>
      <c r="B21" s="53">
        <v>8800</v>
      </c>
      <c r="C21" s="53"/>
      <c r="D21" s="53">
        <f t="shared" si="0"/>
        <v>8800</v>
      </c>
    </row>
    <row r="22" spans="1:4" ht="11.25" customHeight="1" x14ac:dyDescent="0.15">
      <c r="A22" s="52" t="s">
        <v>230</v>
      </c>
      <c r="B22" s="53">
        <v>39861800</v>
      </c>
      <c r="C22" s="53"/>
      <c r="D22" s="53">
        <f t="shared" si="0"/>
        <v>39861800</v>
      </c>
    </row>
    <row r="23" spans="1:4" ht="11.25" hidden="1" customHeight="1" x14ac:dyDescent="0.15">
      <c r="A23" s="52"/>
      <c r="B23" s="53"/>
      <c r="C23" s="53"/>
      <c r="D23" s="53">
        <f t="shared" si="0"/>
        <v>0</v>
      </c>
    </row>
    <row r="24" spans="1:4" ht="11.25" customHeight="1" x14ac:dyDescent="0.15">
      <c r="A24" s="52" t="s">
        <v>222</v>
      </c>
      <c r="B24" s="53">
        <f>SUM(B25:B27)</f>
        <v>413400</v>
      </c>
      <c r="C24" s="53"/>
      <c r="D24" s="53">
        <f t="shared" si="0"/>
        <v>413400</v>
      </c>
    </row>
    <row r="25" spans="1:4" ht="11.25" customHeight="1" x14ac:dyDescent="0.15">
      <c r="A25" s="52" t="s">
        <v>225</v>
      </c>
      <c r="B25" s="53">
        <v>413400</v>
      </c>
      <c r="C25" s="53"/>
      <c r="D25" s="53">
        <f t="shared" si="0"/>
        <v>413400</v>
      </c>
    </row>
    <row r="26" spans="1:4" ht="11.25" hidden="1" customHeight="1" x14ac:dyDescent="0.15">
      <c r="A26" s="52"/>
      <c r="B26" s="53"/>
      <c r="C26" s="53"/>
      <c r="D26" s="53">
        <f t="shared" si="0"/>
        <v>0</v>
      </c>
    </row>
    <row r="27" spans="1:4" ht="11.25" hidden="1" customHeight="1" x14ac:dyDescent="0.15">
      <c r="A27" s="52"/>
      <c r="B27" s="53"/>
      <c r="C27" s="53"/>
      <c r="D27" s="53">
        <f t="shared" si="0"/>
        <v>0</v>
      </c>
    </row>
    <row r="28" spans="1:4" ht="11.25" customHeight="1" x14ac:dyDescent="0.15">
      <c r="A28" s="52" t="s">
        <v>224</v>
      </c>
      <c r="B28" s="53">
        <f>SUM(B29:B30)</f>
        <v>14379000</v>
      </c>
      <c r="C28" s="53"/>
      <c r="D28" s="53">
        <f t="shared" si="0"/>
        <v>14379000</v>
      </c>
    </row>
    <row r="29" spans="1:4" ht="11.25" customHeight="1" x14ac:dyDescent="0.15">
      <c r="A29" s="52" t="s">
        <v>277</v>
      </c>
      <c r="B29" s="53">
        <v>14379000</v>
      </c>
      <c r="C29" s="53"/>
      <c r="D29" s="53">
        <f t="shared" si="0"/>
        <v>14379000</v>
      </c>
    </row>
    <row r="30" spans="1:4" ht="11.25" hidden="1" customHeight="1" x14ac:dyDescent="0.15">
      <c r="A30" s="52"/>
      <c r="B30" s="53"/>
      <c r="C30" s="53"/>
      <c r="D30" s="53">
        <f t="shared" si="0"/>
        <v>0</v>
      </c>
    </row>
    <row r="31" spans="1:4" ht="11.25" customHeight="1" x14ac:dyDescent="0.15">
      <c r="A31" s="52" t="s">
        <v>283</v>
      </c>
      <c r="B31" s="53">
        <f>SUM(B32)</f>
        <v>240000</v>
      </c>
      <c r="C31" s="53"/>
      <c r="D31" s="53">
        <f t="shared" si="0"/>
        <v>240000</v>
      </c>
    </row>
    <row r="32" spans="1:4" ht="11.25" customHeight="1" outlineLevel="1" x14ac:dyDescent="0.15">
      <c r="A32" s="52" t="s">
        <v>221</v>
      </c>
      <c r="B32" s="53">
        <v>240000</v>
      </c>
      <c r="C32" s="53"/>
      <c r="D32" s="53">
        <f t="shared" si="0"/>
        <v>240000</v>
      </c>
    </row>
    <row r="33" spans="1:4" ht="11.25" customHeight="1" x14ac:dyDescent="0.15">
      <c r="A33" s="52" t="s">
        <v>137</v>
      </c>
      <c r="B33" s="53">
        <f>SUM(B34:B35)</f>
        <v>326548</v>
      </c>
      <c r="C33" s="53"/>
      <c r="D33" s="53">
        <f t="shared" si="0"/>
        <v>326548</v>
      </c>
    </row>
    <row r="34" spans="1:4" ht="11.25" customHeight="1" x14ac:dyDescent="0.15">
      <c r="A34" s="52" t="s">
        <v>201</v>
      </c>
      <c r="B34" s="53">
        <v>918</v>
      </c>
      <c r="C34" s="53"/>
      <c r="D34" s="53">
        <f t="shared" si="0"/>
        <v>918</v>
      </c>
    </row>
    <row r="35" spans="1:4" ht="11.25" customHeight="1" x14ac:dyDescent="0.15">
      <c r="A35" s="52" t="s">
        <v>202</v>
      </c>
      <c r="B35" s="53">
        <v>325630</v>
      </c>
      <c r="C35" s="53"/>
      <c r="D35" s="53">
        <f t="shared" si="0"/>
        <v>325630</v>
      </c>
    </row>
    <row r="36" spans="1:4" ht="11.25" customHeight="1" x14ac:dyDescent="0.15">
      <c r="A36" s="52" t="s">
        <v>136</v>
      </c>
      <c r="B36" s="50">
        <f>SUM(B9,B11,B12,B16,B31,B33)</f>
        <v>75043586</v>
      </c>
      <c r="C36" s="50"/>
      <c r="D36" s="50">
        <f t="shared" si="0"/>
        <v>75043586</v>
      </c>
    </row>
    <row r="37" spans="1:4" ht="11.25" customHeight="1" x14ac:dyDescent="0.15">
      <c r="A37" s="52" t="s">
        <v>135</v>
      </c>
      <c r="B37" s="53"/>
      <c r="C37" s="53"/>
      <c r="D37" s="53"/>
    </row>
    <row r="38" spans="1:4" ht="11.25" customHeight="1" x14ac:dyDescent="0.15">
      <c r="A38" s="52" t="s">
        <v>134</v>
      </c>
      <c r="B38" s="53">
        <f>SUM(B39:B53)</f>
        <v>58621324</v>
      </c>
      <c r="C38" s="53"/>
      <c r="D38" s="53">
        <f t="shared" ref="D38:D51" si="1">B38-C38</f>
        <v>58621324</v>
      </c>
    </row>
    <row r="39" spans="1:4" ht="11.25" hidden="1" customHeight="1" x14ac:dyDescent="0.15">
      <c r="A39" s="52" t="s">
        <v>231</v>
      </c>
      <c r="B39" s="53">
        <f>5510-5510</f>
        <v>0</v>
      </c>
      <c r="C39" s="53"/>
      <c r="D39" s="53">
        <f t="shared" si="1"/>
        <v>0</v>
      </c>
    </row>
    <row r="40" spans="1:4" ht="11.25" customHeight="1" x14ac:dyDescent="0.15">
      <c r="A40" s="52" t="s">
        <v>133</v>
      </c>
      <c r="B40" s="53">
        <v>6327141</v>
      </c>
      <c r="C40" s="53"/>
      <c r="D40" s="53">
        <f t="shared" si="1"/>
        <v>6327141</v>
      </c>
    </row>
    <row r="41" spans="1:4" ht="11.25" customHeight="1" x14ac:dyDescent="0.15">
      <c r="A41" s="52" t="s">
        <v>132</v>
      </c>
      <c r="B41" s="53">
        <v>120875</v>
      </c>
      <c r="C41" s="53"/>
      <c r="D41" s="53">
        <f t="shared" si="1"/>
        <v>120875</v>
      </c>
    </row>
    <row r="42" spans="1:4" ht="11.25" customHeight="1" x14ac:dyDescent="0.15">
      <c r="A42" s="52" t="s">
        <v>232</v>
      </c>
      <c r="B42" s="53">
        <v>34920635</v>
      </c>
      <c r="C42" s="53"/>
      <c r="D42" s="53">
        <f t="shared" si="1"/>
        <v>34920635</v>
      </c>
    </row>
    <row r="43" spans="1:4" ht="11.25" customHeight="1" x14ac:dyDescent="0.15">
      <c r="A43" s="52" t="s">
        <v>233</v>
      </c>
      <c r="B43" s="53">
        <v>4813602</v>
      </c>
      <c r="C43" s="53"/>
      <c r="D43" s="53">
        <f t="shared" si="1"/>
        <v>4813602</v>
      </c>
    </row>
    <row r="44" spans="1:4" ht="11.25" customHeight="1" x14ac:dyDescent="0.15">
      <c r="A44" s="52" t="s">
        <v>234</v>
      </c>
      <c r="B44" s="53">
        <v>4623609</v>
      </c>
      <c r="C44" s="53"/>
      <c r="D44" s="53">
        <f t="shared" si="1"/>
        <v>4623609</v>
      </c>
    </row>
    <row r="45" spans="1:4" ht="11.25" customHeight="1" x14ac:dyDescent="0.15">
      <c r="A45" s="52" t="s">
        <v>235</v>
      </c>
      <c r="B45" s="53">
        <v>4159745</v>
      </c>
      <c r="C45" s="53"/>
      <c r="D45" s="53">
        <f t="shared" si="1"/>
        <v>4159745</v>
      </c>
    </row>
    <row r="46" spans="1:4" ht="11.25" customHeight="1" x14ac:dyDescent="0.15">
      <c r="A46" s="52" t="s">
        <v>236</v>
      </c>
      <c r="B46" s="53">
        <v>1436530</v>
      </c>
      <c r="C46" s="53"/>
      <c r="D46" s="53">
        <f t="shared" si="1"/>
        <v>1436530</v>
      </c>
    </row>
    <row r="47" spans="1:4" ht="11.25" customHeight="1" x14ac:dyDescent="0.15">
      <c r="A47" s="52" t="s">
        <v>237</v>
      </c>
      <c r="B47" s="53">
        <v>134132</v>
      </c>
      <c r="C47" s="53"/>
      <c r="D47" s="53">
        <f t="shared" si="1"/>
        <v>134132</v>
      </c>
    </row>
    <row r="48" spans="1:4" ht="11.25" customHeight="1" x14ac:dyDescent="0.15">
      <c r="A48" s="52" t="s">
        <v>238</v>
      </c>
      <c r="B48" s="53">
        <v>32640</v>
      </c>
      <c r="C48" s="53"/>
      <c r="D48" s="53">
        <f t="shared" si="1"/>
        <v>32640</v>
      </c>
    </row>
    <row r="49" spans="1:6" ht="11.25" customHeight="1" x14ac:dyDescent="0.15">
      <c r="A49" s="52" t="s">
        <v>239</v>
      </c>
      <c r="B49" s="53">
        <v>521989</v>
      </c>
      <c r="C49" s="53"/>
      <c r="D49" s="53">
        <f t="shared" si="1"/>
        <v>521989</v>
      </c>
    </row>
    <row r="50" spans="1:6" ht="11.25" customHeight="1" x14ac:dyDescent="0.15">
      <c r="A50" s="52" t="s">
        <v>131</v>
      </c>
      <c r="B50" s="53">
        <v>276126</v>
      </c>
      <c r="C50" s="53"/>
      <c r="D50" s="53">
        <f t="shared" si="1"/>
        <v>276126</v>
      </c>
    </row>
    <row r="51" spans="1:6" ht="11.25" hidden="1" customHeight="1" x14ac:dyDescent="0.15">
      <c r="A51" s="52" t="s">
        <v>130</v>
      </c>
      <c r="B51" s="53">
        <f>5076-5076</f>
        <v>0</v>
      </c>
      <c r="C51" s="53"/>
      <c r="D51" s="53">
        <f t="shared" si="1"/>
        <v>0</v>
      </c>
    </row>
    <row r="52" spans="1:6" ht="11.25" hidden="1" customHeight="1" x14ac:dyDescent="0.15">
      <c r="A52" s="52" t="s">
        <v>240</v>
      </c>
      <c r="B52" s="53">
        <v>0</v>
      </c>
      <c r="C52" s="53"/>
      <c r="D52" s="53">
        <f t="shared" ref="D52:D73" si="2">B52-C52</f>
        <v>0</v>
      </c>
    </row>
    <row r="53" spans="1:6" ht="11.25" customHeight="1" x14ac:dyDescent="0.15">
      <c r="A53" s="52" t="s">
        <v>129</v>
      </c>
      <c r="B53" s="53">
        <f>1243714+5510+5076</f>
        <v>1254300</v>
      </c>
      <c r="C53" s="53"/>
      <c r="D53" s="53">
        <f t="shared" si="2"/>
        <v>1254300</v>
      </c>
    </row>
    <row r="54" spans="1:6" ht="11.25" customHeight="1" x14ac:dyDescent="0.15">
      <c r="A54" s="52" t="s">
        <v>128</v>
      </c>
      <c r="B54" s="53">
        <f>B55+B60</f>
        <v>12670680</v>
      </c>
      <c r="C54" s="53"/>
      <c r="D54" s="53">
        <f t="shared" si="2"/>
        <v>12670680</v>
      </c>
    </row>
    <row r="55" spans="1:6" ht="11.25" customHeight="1" x14ac:dyDescent="0.15">
      <c r="A55" s="52" t="s">
        <v>127</v>
      </c>
      <c r="B55" s="53">
        <f>SUM(B56:B59)</f>
        <v>2329481</v>
      </c>
      <c r="C55" s="53"/>
      <c r="D55" s="53">
        <f t="shared" si="2"/>
        <v>2329481</v>
      </c>
    </row>
    <row r="56" spans="1:6" ht="11.25" customHeight="1" x14ac:dyDescent="0.15">
      <c r="A56" s="52" t="s">
        <v>209</v>
      </c>
      <c r="B56" s="53">
        <v>222740</v>
      </c>
      <c r="C56" s="53"/>
      <c r="D56" s="53">
        <f t="shared" si="2"/>
        <v>222740</v>
      </c>
    </row>
    <row r="57" spans="1:6" ht="11.25" customHeight="1" x14ac:dyDescent="0.15">
      <c r="A57" s="52" t="s">
        <v>210</v>
      </c>
      <c r="B57" s="53">
        <v>2058992</v>
      </c>
      <c r="C57" s="53"/>
      <c r="D57" s="53">
        <f t="shared" si="2"/>
        <v>2058992</v>
      </c>
    </row>
    <row r="58" spans="1:6" ht="11.25" hidden="1" customHeight="1" x14ac:dyDescent="0.15">
      <c r="A58" s="52" t="s">
        <v>211</v>
      </c>
      <c r="B58" s="53">
        <f>13189-13189</f>
        <v>0</v>
      </c>
      <c r="C58" s="53"/>
      <c r="D58" s="53">
        <f t="shared" si="2"/>
        <v>0</v>
      </c>
    </row>
    <row r="59" spans="1:6" ht="11.25" customHeight="1" x14ac:dyDescent="0.15">
      <c r="A59" s="52" t="s">
        <v>275</v>
      </c>
      <c r="B59" s="53">
        <f>34560+13189</f>
        <v>47749</v>
      </c>
      <c r="C59" s="53"/>
      <c r="D59" s="53">
        <f t="shared" si="2"/>
        <v>47749</v>
      </c>
      <c r="F59" s="94"/>
    </row>
    <row r="60" spans="1:6" ht="11.25" customHeight="1" x14ac:dyDescent="0.15">
      <c r="A60" s="52" t="s">
        <v>126</v>
      </c>
      <c r="B60" s="53">
        <f>SUM(B61:B74)</f>
        <v>10341199</v>
      </c>
      <c r="C60" s="53"/>
      <c r="D60" s="53">
        <f t="shared" si="2"/>
        <v>10341199</v>
      </c>
    </row>
    <row r="61" spans="1:6" ht="11.25" customHeight="1" x14ac:dyDescent="0.15">
      <c r="A61" s="52" t="s">
        <v>212</v>
      </c>
      <c r="B61" s="53">
        <v>168533</v>
      </c>
      <c r="C61" s="53"/>
      <c r="D61" s="53">
        <f t="shared" si="2"/>
        <v>168533</v>
      </c>
    </row>
    <row r="62" spans="1:6" ht="11.25" customHeight="1" x14ac:dyDescent="0.15">
      <c r="A62" s="52" t="s">
        <v>175</v>
      </c>
      <c r="B62" s="53">
        <v>1978646</v>
      </c>
      <c r="C62" s="53"/>
      <c r="D62" s="53">
        <f t="shared" si="2"/>
        <v>1978646</v>
      </c>
    </row>
    <row r="63" spans="1:6" ht="11.25" customHeight="1" x14ac:dyDescent="0.15">
      <c r="A63" s="52" t="s">
        <v>174</v>
      </c>
      <c r="B63" s="53">
        <v>3099106</v>
      </c>
      <c r="C63" s="53"/>
      <c r="D63" s="53">
        <f t="shared" si="2"/>
        <v>3099106</v>
      </c>
    </row>
    <row r="64" spans="1:6" ht="11.25" customHeight="1" x14ac:dyDescent="0.15">
      <c r="A64" s="52" t="s">
        <v>241</v>
      </c>
      <c r="B64" s="53">
        <v>397610</v>
      </c>
      <c r="C64" s="53"/>
      <c r="D64" s="53">
        <f t="shared" si="2"/>
        <v>397610</v>
      </c>
    </row>
    <row r="65" spans="1:4" ht="11.25" customHeight="1" x14ac:dyDescent="0.15">
      <c r="A65" s="52" t="s">
        <v>242</v>
      </c>
      <c r="B65" s="53">
        <v>77074</v>
      </c>
      <c r="C65" s="53"/>
      <c r="D65" s="53">
        <f t="shared" si="2"/>
        <v>77074</v>
      </c>
    </row>
    <row r="66" spans="1:4" ht="11.25" customHeight="1" x14ac:dyDescent="0.15">
      <c r="A66" s="52" t="s">
        <v>243</v>
      </c>
      <c r="B66" s="53">
        <v>10800</v>
      </c>
      <c r="C66" s="53"/>
      <c r="D66" s="53">
        <f t="shared" si="2"/>
        <v>10800</v>
      </c>
    </row>
    <row r="67" spans="1:4" ht="11.25" customHeight="1" x14ac:dyDescent="0.15">
      <c r="A67" s="52" t="s">
        <v>244</v>
      </c>
      <c r="B67" s="53">
        <v>1341135</v>
      </c>
      <c r="C67" s="53"/>
      <c r="D67" s="53">
        <f t="shared" si="2"/>
        <v>1341135</v>
      </c>
    </row>
    <row r="68" spans="1:4" ht="11.25" customHeight="1" x14ac:dyDescent="0.15">
      <c r="A68" s="52" t="s">
        <v>173</v>
      </c>
      <c r="B68" s="53">
        <v>226678</v>
      </c>
      <c r="C68" s="53"/>
      <c r="D68" s="53">
        <f t="shared" si="2"/>
        <v>226678</v>
      </c>
    </row>
    <row r="69" spans="1:4" ht="11.25" customHeight="1" x14ac:dyDescent="0.15">
      <c r="A69" s="52" t="s">
        <v>245</v>
      </c>
      <c r="B69" s="53">
        <v>105880</v>
      </c>
      <c r="C69" s="53"/>
      <c r="D69" s="53">
        <f t="shared" si="2"/>
        <v>105880</v>
      </c>
    </row>
    <row r="70" spans="1:4" ht="11.25" customHeight="1" x14ac:dyDescent="0.15">
      <c r="A70" s="52" t="s">
        <v>213</v>
      </c>
      <c r="B70" s="53">
        <v>77210</v>
      </c>
      <c r="C70" s="53"/>
      <c r="D70" s="53">
        <f t="shared" si="2"/>
        <v>77210</v>
      </c>
    </row>
    <row r="71" spans="1:4" ht="11.25" customHeight="1" x14ac:dyDescent="0.15">
      <c r="A71" s="52" t="s">
        <v>172</v>
      </c>
      <c r="B71" s="53">
        <v>1950000</v>
      </c>
      <c r="C71" s="53"/>
      <c r="D71" s="53">
        <f t="shared" si="2"/>
        <v>1950000</v>
      </c>
    </row>
    <row r="72" spans="1:4" ht="11.25" customHeight="1" x14ac:dyDescent="0.15">
      <c r="A72" s="52" t="s">
        <v>214</v>
      </c>
      <c r="B72" s="53">
        <v>178296</v>
      </c>
      <c r="C72" s="53"/>
      <c r="D72" s="53">
        <f t="shared" si="2"/>
        <v>178296</v>
      </c>
    </row>
    <row r="73" spans="1:4" ht="11.25" customHeight="1" x14ac:dyDescent="0.15">
      <c r="A73" s="52" t="s">
        <v>246</v>
      </c>
      <c r="B73" s="53">
        <v>550165</v>
      </c>
      <c r="C73" s="53"/>
      <c r="D73" s="53">
        <f t="shared" si="2"/>
        <v>550165</v>
      </c>
    </row>
    <row r="74" spans="1:4" ht="11.25" customHeight="1" x14ac:dyDescent="0.15">
      <c r="A74" s="52" t="s">
        <v>176</v>
      </c>
      <c r="B74" s="53">
        <v>180066</v>
      </c>
      <c r="C74" s="53"/>
      <c r="D74" s="53">
        <f t="shared" ref="D74:D79" si="3">B74-C74</f>
        <v>180066</v>
      </c>
    </row>
    <row r="75" spans="1:4" ht="11.25" customHeight="1" x14ac:dyDescent="0.15">
      <c r="A75" s="52" t="s">
        <v>125</v>
      </c>
      <c r="B75" s="50">
        <f>B38+B54</f>
        <v>71292004</v>
      </c>
      <c r="C75" s="50"/>
      <c r="D75" s="50">
        <f t="shared" si="3"/>
        <v>71292004</v>
      </c>
    </row>
    <row r="76" spans="1:4" ht="11.25" customHeight="1" x14ac:dyDescent="0.15">
      <c r="A76" s="52" t="s">
        <v>124</v>
      </c>
      <c r="B76" s="50">
        <f>B36-B75</f>
        <v>3751582</v>
      </c>
      <c r="C76" s="50"/>
      <c r="D76" s="50">
        <f t="shared" si="3"/>
        <v>3751582</v>
      </c>
    </row>
    <row r="77" spans="1:4" ht="11.25" customHeight="1" x14ac:dyDescent="0.15">
      <c r="A77" s="52" t="s">
        <v>123</v>
      </c>
      <c r="B77" s="50">
        <v>0</v>
      </c>
      <c r="C77" s="50"/>
      <c r="D77" s="50">
        <f t="shared" si="3"/>
        <v>0</v>
      </c>
    </row>
    <row r="78" spans="1:4" ht="11.25" customHeight="1" x14ac:dyDescent="0.15">
      <c r="A78" s="52" t="s">
        <v>122</v>
      </c>
      <c r="B78" s="50">
        <v>0</v>
      </c>
      <c r="C78" s="50"/>
      <c r="D78" s="50">
        <f t="shared" si="3"/>
        <v>0</v>
      </c>
    </row>
    <row r="79" spans="1:4" ht="11.25" customHeight="1" x14ac:dyDescent="0.15">
      <c r="A79" s="52" t="s">
        <v>121</v>
      </c>
      <c r="B79" s="50">
        <f>B76+B78</f>
        <v>3751582</v>
      </c>
      <c r="C79" s="50"/>
      <c r="D79" s="50">
        <f t="shared" si="3"/>
        <v>3751582</v>
      </c>
    </row>
    <row r="80" spans="1:4" ht="11.25" customHeight="1" x14ac:dyDescent="0.15">
      <c r="A80" s="52" t="s">
        <v>120</v>
      </c>
      <c r="B80" s="53"/>
      <c r="C80" s="53"/>
      <c r="D80" s="53"/>
    </row>
    <row r="81" spans="1:4" ht="11.25" customHeight="1" x14ac:dyDescent="0.15">
      <c r="A81" s="52" t="s">
        <v>119</v>
      </c>
      <c r="B81" s="53"/>
      <c r="C81" s="53"/>
      <c r="D81" s="53"/>
    </row>
    <row r="82" spans="1:4" ht="11.25" hidden="1" customHeight="1" x14ac:dyDescent="0.15">
      <c r="A82" s="52" t="s">
        <v>118</v>
      </c>
      <c r="B82" s="53">
        <f>SUM(B83)</f>
        <v>0</v>
      </c>
      <c r="C82" s="53"/>
      <c r="D82" s="53">
        <f>B82-C82</f>
        <v>0</v>
      </c>
    </row>
    <row r="83" spans="1:4" ht="11.25" hidden="1" customHeight="1" x14ac:dyDescent="0.15">
      <c r="A83" s="52" t="s">
        <v>117</v>
      </c>
      <c r="B83" s="53">
        <v>0</v>
      </c>
      <c r="C83" s="53"/>
      <c r="D83" s="53">
        <f>B83-C83</f>
        <v>0</v>
      </c>
    </row>
    <row r="84" spans="1:4" ht="11.25" hidden="1" customHeight="1" x14ac:dyDescent="0.15">
      <c r="A84" s="52" t="s">
        <v>116</v>
      </c>
      <c r="B84" s="53">
        <f>SUM(B85)</f>
        <v>0</v>
      </c>
      <c r="C84" s="53"/>
      <c r="D84" s="53">
        <f>B84-C84</f>
        <v>0</v>
      </c>
    </row>
    <row r="85" spans="1:4" ht="11.25" hidden="1" customHeight="1" x14ac:dyDescent="0.15">
      <c r="A85" s="52" t="s">
        <v>115</v>
      </c>
      <c r="B85" s="53">
        <v>0</v>
      </c>
      <c r="C85" s="53"/>
      <c r="D85" s="53">
        <f>B85-C85</f>
        <v>0</v>
      </c>
    </row>
    <row r="86" spans="1:4" ht="11.25" customHeight="1" x14ac:dyDescent="0.15">
      <c r="A86" s="52" t="s">
        <v>114</v>
      </c>
      <c r="B86" s="50">
        <f>SUM(B82,B84)</f>
        <v>0</v>
      </c>
      <c r="C86" s="50"/>
      <c r="D86" s="50">
        <f>B86-C86</f>
        <v>0</v>
      </c>
    </row>
    <row r="87" spans="1:4" ht="11.25" customHeight="1" x14ac:dyDescent="0.15">
      <c r="A87" s="52" t="s">
        <v>113</v>
      </c>
      <c r="B87" s="53"/>
      <c r="C87" s="53"/>
      <c r="D87" s="53"/>
    </row>
    <row r="88" spans="1:4" ht="11.25" hidden="1" customHeight="1" x14ac:dyDescent="0.15">
      <c r="A88" s="52" t="s">
        <v>112</v>
      </c>
      <c r="B88" s="53">
        <f>SUM(B89)</f>
        <v>0</v>
      </c>
      <c r="C88" s="53"/>
      <c r="D88" s="53">
        <f t="shared" ref="D88:D98" si="4">B88-C88</f>
        <v>0</v>
      </c>
    </row>
    <row r="89" spans="1:4" ht="11.25" hidden="1" customHeight="1" x14ac:dyDescent="0.15">
      <c r="A89" s="53" t="s">
        <v>111</v>
      </c>
      <c r="B89" s="53">
        <v>0</v>
      </c>
      <c r="C89" s="53"/>
      <c r="D89" s="53">
        <f t="shared" si="4"/>
        <v>0</v>
      </c>
    </row>
    <row r="90" spans="1:4" ht="11.25" hidden="1" customHeight="1" x14ac:dyDescent="0.15">
      <c r="A90" s="52" t="s">
        <v>110</v>
      </c>
      <c r="B90" s="53">
        <f>SUM(B91)</f>
        <v>0</v>
      </c>
      <c r="C90" s="53"/>
      <c r="D90" s="53">
        <f t="shared" si="4"/>
        <v>0</v>
      </c>
    </row>
    <row r="91" spans="1:4" ht="11.25" hidden="1" customHeight="1" x14ac:dyDescent="0.15">
      <c r="A91" s="52" t="s">
        <v>109</v>
      </c>
      <c r="B91" s="53">
        <v>0</v>
      </c>
      <c r="C91" s="53"/>
      <c r="D91" s="53">
        <f t="shared" si="4"/>
        <v>0</v>
      </c>
    </row>
    <row r="92" spans="1:4" ht="11.25" customHeight="1" x14ac:dyDescent="0.15">
      <c r="A92" s="52" t="s">
        <v>108</v>
      </c>
      <c r="B92" s="50">
        <f>SUM(B90,B88)</f>
        <v>0</v>
      </c>
      <c r="C92" s="50"/>
      <c r="D92" s="50">
        <f t="shared" si="4"/>
        <v>0</v>
      </c>
    </row>
    <row r="93" spans="1:4" ht="11.25" customHeight="1" x14ac:dyDescent="0.15">
      <c r="A93" s="52" t="s">
        <v>107</v>
      </c>
      <c r="B93" s="50">
        <f>B86-B92</f>
        <v>0</v>
      </c>
      <c r="C93" s="50"/>
      <c r="D93" s="50">
        <f t="shared" si="4"/>
        <v>0</v>
      </c>
    </row>
    <row r="94" spans="1:4" ht="11.25" customHeight="1" x14ac:dyDescent="0.15">
      <c r="A94" s="52" t="s">
        <v>106</v>
      </c>
      <c r="B94" s="50">
        <f>B79+B93</f>
        <v>3751582</v>
      </c>
      <c r="C94" s="50"/>
      <c r="D94" s="50">
        <f t="shared" si="4"/>
        <v>3751582</v>
      </c>
    </row>
    <row r="95" spans="1:4" ht="11.25" customHeight="1" x14ac:dyDescent="0.15">
      <c r="A95" s="52" t="s">
        <v>105</v>
      </c>
      <c r="B95" s="50"/>
      <c r="C95" s="50"/>
      <c r="D95" s="50">
        <f t="shared" si="4"/>
        <v>0</v>
      </c>
    </row>
    <row r="96" spans="1:4" ht="11.25" customHeight="1" x14ac:dyDescent="0.15">
      <c r="A96" s="52" t="s">
        <v>104</v>
      </c>
      <c r="B96" s="50">
        <f>+B94-B95</f>
        <v>3751582</v>
      </c>
      <c r="C96" s="50"/>
      <c r="D96" s="50">
        <f t="shared" si="4"/>
        <v>3751582</v>
      </c>
    </row>
    <row r="97" spans="1:4" ht="11.25" customHeight="1" x14ac:dyDescent="0.15">
      <c r="A97" s="52" t="s">
        <v>103</v>
      </c>
      <c r="B97" s="50">
        <v>33822945</v>
      </c>
      <c r="C97" s="50"/>
      <c r="D97" s="50">
        <f t="shared" si="4"/>
        <v>33822945</v>
      </c>
    </row>
    <row r="98" spans="1:4" ht="11.25" customHeight="1" x14ac:dyDescent="0.15">
      <c r="A98" s="52" t="s">
        <v>102</v>
      </c>
      <c r="B98" s="50">
        <f>SUM(B96:B97)</f>
        <v>37574527</v>
      </c>
      <c r="C98" s="50"/>
      <c r="D98" s="50">
        <f t="shared" si="4"/>
        <v>37574527</v>
      </c>
    </row>
    <row r="99" spans="1:4" ht="11.25" customHeight="1" x14ac:dyDescent="0.15">
      <c r="A99" s="52" t="s">
        <v>101</v>
      </c>
      <c r="B99" s="53"/>
      <c r="C99" s="53"/>
      <c r="D99" s="53"/>
    </row>
    <row r="100" spans="1:4" ht="11.25" hidden="1" customHeight="1" x14ac:dyDescent="0.15">
      <c r="A100" s="52" t="s">
        <v>100</v>
      </c>
      <c r="B100" s="53">
        <f>SUM(B101)</f>
        <v>0</v>
      </c>
      <c r="C100" s="53"/>
      <c r="D100" s="53">
        <f t="shared" ref="D100:D109" si="5">B100-C100</f>
        <v>0</v>
      </c>
    </row>
    <row r="101" spans="1:4" ht="11.25" hidden="1" customHeight="1" x14ac:dyDescent="0.15">
      <c r="A101" s="52" t="s">
        <v>99</v>
      </c>
      <c r="B101" s="53">
        <v>0</v>
      </c>
      <c r="C101" s="53"/>
      <c r="D101" s="53">
        <f t="shared" si="5"/>
        <v>0</v>
      </c>
    </row>
    <row r="102" spans="1:4" ht="11.25" hidden="1" customHeight="1" x14ac:dyDescent="0.15">
      <c r="A102" s="52" t="s">
        <v>98</v>
      </c>
      <c r="B102" s="53">
        <f>SUM(B103)</f>
        <v>0</v>
      </c>
      <c r="C102" s="53"/>
      <c r="D102" s="53">
        <f t="shared" si="5"/>
        <v>0</v>
      </c>
    </row>
    <row r="103" spans="1:4" ht="11.25" hidden="1" customHeight="1" x14ac:dyDescent="0.15">
      <c r="A103" s="52" t="s">
        <v>97</v>
      </c>
      <c r="B103" s="53">
        <v>0</v>
      </c>
      <c r="C103" s="53"/>
      <c r="D103" s="53">
        <f t="shared" si="5"/>
        <v>0</v>
      </c>
    </row>
    <row r="104" spans="1:4" ht="11.25" hidden="1" customHeight="1" x14ac:dyDescent="0.15">
      <c r="A104" s="52" t="s">
        <v>96</v>
      </c>
      <c r="B104" s="53">
        <f>SUM(B105)</f>
        <v>0</v>
      </c>
      <c r="C104" s="53"/>
      <c r="D104" s="53">
        <f t="shared" si="5"/>
        <v>0</v>
      </c>
    </row>
    <row r="105" spans="1:4" ht="11.25" hidden="1" customHeight="1" x14ac:dyDescent="0.15">
      <c r="A105" s="52" t="s">
        <v>95</v>
      </c>
      <c r="B105" s="53">
        <v>0</v>
      </c>
      <c r="C105" s="53"/>
      <c r="D105" s="53">
        <f t="shared" si="5"/>
        <v>0</v>
      </c>
    </row>
    <row r="106" spans="1:4" ht="11.25" customHeight="1" x14ac:dyDescent="0.15">
      <c r="A106" s="52" t="s">
        <v>94</v>
      </c>
      <c r="B106" s="50">
        <f>B101+B103+B105</f>
        <v>0</v>
      </c>
      <c r="C106" s="50"/>
      <c r="D106" s="50">
        <f t="shared" si="5"/>
        <v>0</v>
      </c>
    </row>
    <row r="107" spans="1:4" ht="11.25" customHeight="1" x14ac:dyDescent="0.15">
      <c r="A107" s="52" t="s">
        <v>93</v>
      </c>
      <c r="B107" s="50">
        <v>0</v>
      </c>
      <c r="C107" s="50"/>
      <c r="D107" s="50">
        <f t="shared" si="5"/>
        <v>0</v>
      </c>
    </row>
    <row r="108" spans="1:4" ht="11.25" customHeight="1" x14ac:dyDescent="0.15">
      <c r="A108" s="52" t="s">
        <v>92</v>
      </c>
      <c r="B108" s="50">
        <f>SUM(B106:B107)</f>
        <v>0</v>
      </c>
      <c r="C108" s="50"/>
      <c r="D108" s="50">
        <f t="shared" si="5"/>
        <v>0</v>
      </c>
    </row>
    <row r="109" spans="1:4" ht="11.25" customHeight="1" x14ac:dyDescent="0.15">
      <c r="A109" s="51" t="s">
        <v>91</v>
      </c>
      <c r="B109" s="50">
        <f>B98+B108</f>
        <v>37574527</v>
      </c>
      <c r="C109" s="50"/>
      <c r="D109" s="50">
        <f t="shared" si="5"/>
        <v>37574527</v>
      </c>
    </row>
    <row r="110" spans="1:4" ht="11.25" customHeight="1" x14ac:dyDescent="0.15">
      <c r="A110" s="7" t="s">
        <v>278</v>
      </c>
      <c r="D110" s="49"/>
    </row>
    <row r="111" spans="1:4" x14ac:dyDescent="0.15">
      <c r="A111" s="7"/>
    </row>
    <row r="112" spans="1:4" x14ac:dyDescent="0.15">
      <c r="A112" s="7"/>
    </row>
    <row r="113" spans="1:1" x14ac:dyDescent="0.15">
      <c r="A113" s="7"/>
    </row>
    <row r="114" spans="1:1" x14ac:dyDescent="0.15">
      <c r="A114" s="7"/>
    </row>
    <row r="115" spans="1:1" x14ac:dyDescent="0.15">
      <c r="A115" s="7"/>
    </row>
    <row r="116" spans="1:1" x14ac:dyDescent="0.15">
      <c r="A116" s="7"/>
    </row>
    <row r="117" spans="1:1" x14ac:dyDescent="0.15">
      <c r="A117" s="7"/>
    </row>
    <row r="118" spans="1:1" x14ac:dyDescent="0.15">
      <c r="A118" s="7"/>
    </row>
    <row r="119" spans="1:1" x14ac:dyDescent="0.15">
      <c r="A119" s="7"/>
    </row>
    <row r="120" spans="1:1" x14ac:dyDescent="0.15">
      <c r="A120" s="7"/>
    </row>
    <row r="121" spans="1:1" x14ac:dyDescent="0.15">
      <c r="A121" s="7"/>
    </row>
    <row r="122" spans="1:1" x14ac:dyDescent="0.15">
      <c r="A122" s="7"/>
    </row>
    <row r="123" spans="1:1" x14ac:dyDescent="0.15">
      <c r="A123" s="7"/>
    </row>
    <row r="124" spans="1:1" x14ac:dyDescent="0.15">
      <c r="A124" s="7"/>
    </row>
  </sheetData>
  <mergeCells count="2">
    <mergeCell ref="A1:D1"/>
    <mergeCell ref="A2:D2"/>
  </mergeCells>
  <phoneticPr fontId="7"/>
  <printOptions horizontalCentered="1"/>
  <pageMargins left="0.43307086614173229" right="0.39370078740157483" top="0.31496062992125984" bottom="0.43307086614173229" header="0.23622047244094491" footer="0.27559055118110237"/>
  <pageSetup paperSize="9" scale="88" firstPageNumber="3" orientation="portrait" useFirstPageNumber="1" r:id="rId1"/>
  <headerFooter alignWithMargins="0">
    <oddHeader xml:space="preserve">&amp;R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zoomScale="115" zoomScaleNormal="115" workbookViewId="0">
      <pane xSplit="1" ySplit="5" topLeftCell="F13" activePane="bottomRight" state="frozen"/>
      <selection pane="topRight" activeCell="B1" sqref="B1"/>
      <selection pane="bottomLeft" activeCell="A6" sqref="A6"/>
      <selection pane="bottomRight" activeCell="L38" sqref="L38"/>
    </sheetView>
  </sheetViews>
  <sheetFormatPr defaultRowHeight="10.5" outlineLevelRow="1" x14ac:dyDescent="0.15"/>
  <cols>
    <col min="1" max="1" width="33.625" style="64" bestFit="1" customWidth="1"/>
    <col min="2" max="2" width="15.25" style="63" bestFit="1" customWidth="1"/>
    <col min="3" max="3" width="10.875" style="63" bestFit="1" customWidth="1"/>
    <col min="4" max="4" width="9.625" style="63" hidden="1" customWidth="1"/>
    <col min="5" max="5" width="12.875" style="63" customWidth="1"/>
    <col min="6" max="6" width="11.75" style="63" bestFit="1" customWidth="1"/>
    <col min="7" max="7" width="9.625" style="63" hidden="1" customWidth="1"/>
    <col min="8" max="8" width="11.75" style="63" bestFit="1" customWidth="1"/>
    <col min="9" max="9" width="10.875" style="63" bestFit="1" customWidth="1"/>
    <col min="10" max="10" width="9.625" style="63" customWidth="1"/>
    <col min="11" max="11" width="11.75" style="63" bestFit="1" customWidth="1"/>
    <col min="12" max="16384" width="9" style="62"/>
  </cols>
  <sheetData>
    <row r="1" spans="1:11" s="5" customFormat="1" ht="18.75" x14ac:dyDescent="0.15">
      <c r="A1" s="101" t="s">
        <v>184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1" s="5" customFormat="1" ht="18" customHeight="1" x14ac:dyDescent="0.15">
      <c r="A2" s="102" t="s">
        <v>252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1" s="5" customFormat="1" ht="15" customHeight="1" x14ac:dyDescent="0.15">
      <c r="A3" s="61"/>
      <c r="B3" s="60"/>
      <c r="C3" s="60"/>
      <c r="D3" s="67"/>
      <c r="E3" s="7"/>
      <c r="F3" s="7"/>
      <c r="G3" s="7"/>
      <c r="H3" s="7"/>
      <c r="I3" s="7"/>
      <c r="J3" s="7"/>
      <c r="K3" s="67" t="s">
        <v>146</v>
      </c>
    </row>
    <row r="4" spans="1:11" s="66" customFormat="1" ht="16.5" customHeight="1" x14ac:dyDescent="0.15">
      <c r="A4" s="103" t="s">
        <v>53</v>
      </c>
      <c r="B4" s="105" t="s">
        <v>183</v>
      </c>
      <c r="C4" s="105"/>
      <c r="D4" s="105"/>
      <c r="E4" s="105"/>
      <c r="F4" s="106" t="s">
        <v>89</v>
      </c>
      <c r="G4" s="107"/>
      <c r="H4" s="108"/>
      <c r="I4" s="103" t="s">
        <v>182</v>
      </c>
      <c r="J4" s="103" t="s">
        <v>181</v>
      </c>
      <c r="K4" s="103" t="s">
        <v>180</v>
      </c>
    </row>
    <row r="5" spans="1:11" s="66" customFormat="1" ht="24.75" customHeight="1" x14ac:dyDescent="0.15">
      <c r="A5" s="104"/>
      <c r="B5" s="87" t="s">
        <v>254</v>
      </c>
      <c r="C5" s="87" t="s">
        <v>255</v>
      </c>
      <c r="D5" s="87" t="s">
        <v>256</v>
      </c>
      <c r="E5" s="87" t="s">
        <v>203</v>
      </c>
      <c r="F5" s="87" t="s">
        <v>257</v>
      </c>
      <c r="G5" s="87" t="s">
        <v>253</v>
      </c>
      <c r="H5" s="87" t="s">
        <v>179</v>
      </c>
      <c r="I5" s="104"/>
      <c r="J5" s="104"/>
      <c r="K5" s="104"/>
    </row>
    <row r="6" spans="1:11" s="65" customFormat="1" ht="12" x14ac:dyDescent="0.15">
      <c r="A6" s="57" t="s">
        <v>144</v>
      </c>
      <c r="B6" s="56"/>
      <c r="C6" s="56"/>
      <c r="D6" s="56"/>
      <c r="E6" s="56"/>
      <c r="F6" s="56"/>
      <c r="G6" s="56"/>
      <c r="H6" s="56"/>
      <c r="I6" s="56"/>
      <c r="J6" s="56"/>
      <c r="K6" s="56"/>
    </row>
    <row r="7" spans="1:11" s="65" customFormat="1" ht="12" x14ac:dyDescent="0.15">
      <c r="A7" s="52" t="s">
        <v>143</v>
      </c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s="65" customFormat="1" ht="12" x14ac:dyDescent="0.15">
      <c r="A8" s="52" t="s">
        <v>142</v>
      </c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11" s="65" customFormat="1" ht="12" x14ac:dyDescent="0.15">
      <c r="A9" s="52" t="s">
        <v>280</v>
      </c>
      <c r="B9" s="53">
        <f>SUM(B10:B11)</f>
        <v>0</v>
      </c>
      <c r="C9" s="53">
        <f>SUM(C10:C11)</f>
        <v>0</v>
      </c>
      <c r="D9" s="53">
        <f>SUM(D10:D11)</f>
        <v>0</v>
      </c>
      <c r="E9" s="53">
        <f t="shared" ref="E9:E20" si="0">SUM(B9:D9)</f>
        <v>0</v>
      </c>
      <c r="F9" s="53">
        <f>SUM(F10:F11)</f>
        <v>0</v>
      </c>
      <c r="G9" s="53">
        <f>SUM(G10:G11)</f>
        <v>0</v>
      </c>
      <c r="H9" s="53">
        <f t="shared" ref="H9:H37" si="1">SUM(F9:G9)</f>
        <v>0</v>
      </c>
      <c r="I9" s="53">
        <f>SUM(I10:I11)</f>
        <v>31038</v>
      </c>
      <c r="J9" s="53">
        <v>0</v>
      </c>
      <c r="K9" s="53">
        <f>SUM(E9,H9,I9,J9)</f>
        <v>31038</v>
      </c>
    </row>
    <row r="10" spans="1:11" s="65" customFormat="1" ht="12" x14ac:dyDescent="0.15">
      <c r="A10" s="52" t="s">
        <v>284</v>
      </c>
      <c r="B10" s="53"/>
      <c r="C10" s="53"/>
      <c r="D10" s="53"/>
      <c r="E10" s="53">
        <f t="shared" si="0"/>
        <v>0</v>
      </c>
      <c r="F10" s="53"/>
      <c r="G10" s="53"/>
      <c r="H10" s="53">
        <f t="shared" si="1"/>
        <v>0</v>
      </c>
      <c r="I10" s="53">
        <v>31038</v>
      </c>
      <c r="J10" s="53">
        <v>0</v>
      </c>
      <c r="K10" s="53">
        <f t="shared" ref="K10:K37" si="2">SUM(E10,H10,I10,J10)</f>
        <v>31038</v>
      </c>
    </row>
    <row r="11" spans="1:11" s="65" customFormat="1" ht="12" hidden="1" x14ac:dyDescent="0.15">
      <c r="A11" s="52" t="s">
        <v>141</v>
      </c>
      <c r="B11" s="53">
        <f>SUM(B12)</f>
        <v>0</v>
      </c>
      <c r="C11" s="53">
        <f>SUM(C12)</f>
        <v>0</v>
      </c>
      <c r="D11" s="53">
        <f>SUM(D12)</f>
        <v>0</v>
      </c>
      <c r="E11" s="53">
        <f t="shared" si="0"/>
        <v>0</v>
      </c>
      <c r="F11" s="53">
        <f>SUM(F12)</f>
        <v>0</v>
      </c>
      <c r="G11" s="53">
        <f>SUM(G12)</f>
        <v>0</v>
      </c>
      <c r="H11" s="53">
        <f t="shared" si="1"/>
        <v>0</v>
      </c>
      <c r="I11" s="53">
        <f>SUM(I12)</f>
        <v>0</v>
      </c>
      <c r="J11" s="53">
        <v>0</v>
      </c>
      <c r="K11" s="53">
        <f t="shared" si="2"/>
        <v>0</v>
      </c>
    </row>
    <row r="12" spans="1:11" s="65" customFormat="1" ht="12" hidden="1" x14ac:dyDescent="0.15">
      <c r="A12" s="52" t="s">
        <v>140</v>
      </c>
      <c r="B12" s="53"/>
      <c r="C12" s="53"/>
      <c r="D12" s="53"/>
      <c r="E12" s="53">
        <f t="shared" si="0"/>
        <v>0</v>
      </c>
      <c r="F12" s="53"/>
      <c r="G12" s="53"/>
      <c r="H12" s="53">
        <f t="shared" si="1"/>
        <v>0</v>
      </c>
      <c r="I12" s="53"/>
      <c r="J12" s="53">
        <v>0</v>
      </c>
      <c r="K12" s="53">
        <f t="shared" si="2"/>
        <v>0</v>
      </c>
    </row>
    <row r="13" spans="1:11" s="65" customFormat="1" ht="12" x14ac:dyDescent="0.15">
      <c r="A13" s="52" t="s">
        <v>281</v>
      </c>
      <c r="B13" s="53">
        <f>SUM(B14:B16)</f>
        <v>0</v>
      </c>
      <c r="C13" s="53">
        <f>SUM(C14:C16)</f>
        <v>0</v>
      </c>
      <c r="D13" s="53">
        <f>SUM(D14:D16)</f>
        <v>0</v>
      </c>
      <c r="E13" s="53">
        <f t="shared" si="0"/>
        <v>0</v>
      </c>
      <c r="F13" s="53">
        <f>SUM(F14:F16)</f>
        <v>0</v>
      </c>
      <c r="G13" s="53">
        <f>SUM(G14:G16)</f>
        <v>0</v>
      </c>
      <c r="H13" s="53">
        <f t="shared" si="1"/>
        <v>0</v>
      </c>
      <c r="I13" s="53">
        <f>SUM(I14:I16)</f>
        <v>17409000</v>
      </c>
      <c r="J13" s="53">
        <v>0</v>
      </c>
      <c r="K13" s="53">
        <f t="shared" si="2"/>
        <v>17409000</v>
      </c>
    </row>
    <row r="14" spans="1:11" s="65" customFormat="1" ht="12" x14ac:dyDescent="0.15">
      <c r="A14" s="52" t="s">
        <v>139</v>
      </c>
      <c r="B14" s="53">
        <v>0</v>
      </c>
      <c r="C14" s="53">
        <v>0</v>
      </c>
      <c r="D14" s="53"/>
      <c r="E14" s="53">
        <f t="shared" si="0"/>
        <v>0</v>
      </c>
      <c r="F14" s="53"/>
      <c r="G14" s="53"/>
      <c r="H14" s="53">
        <f t="shared" si="1"/>
        <v>0</v>
      </c>
      <c r="I14" s="53">
        <v>9640000</v>
      </c>
      <c r="J14" s="53">
        <f>SUM(J15)</f>
        <v>0</v>
      </c>
      <c r="K14" s="53">
        <f t="shared" si="2"/>
        <v>9640000</v>
      </c>
    </row>
    <row r="15" spans="1:11" s="65" customFormat="1" ht="12" x14ac:dyDescent="0.15">
      <c r="A15" s="52" t="s">
        <v>219</v>
      </c>
      <c r="B15" s="53">
        <v>0</v>
      </c>
      <c r="C15" s="53">
        <v>0</v>
      </c>
      <c r="D15" s="53"/>
      <c r="E15" s="53">
        <f t="shared" si="0"/>
        <v>0</v>
      </c>
      <c r="F15" s="53"/>
      <c r="G15" s="53"/>
      <c r="H15" s="53">
        <f t="shared" si="1"/>
        <v>0</v>
      </c>
      <c r="I15" s="53">
        <v>6215000</v>
      </c>
      <c r="J15" s="53">
        <v>0</v>
      </c>
      <c r="K15" s="53">
        <f t="shared" si="2"/>
        <v>6215000</v>
      </c>
    </row>
    <row r="16" spans="1:11" s="65" customFormat="1" ht="12" x14ac:dyDescent="0.15">
      <c r="A16" s="52" t="s">
        <v>138</v>
      </c>
      <c r="B16" s="53">
        <v>0</v>
      </c>
      <c r="C16" s="53">
        <v>0</v>
      </c>
      <c r="D16" s="53"/>
      <c r="E16" s="53">
        <f t="shared" si="0"/>
        <v>0</v>
      </c>
      <c r="F16" s="53"/>
      <c r="G16" s="53"/>
      <c r="H16" s="53">
        <f t="shared" si="1"/>
        <v>0</v>
      </c>
      <c r="I16" s="53">
        <v>1554000</v>
      </c>
      <c r="J16" s="53">
        <f>SUM(J17,J19)</f>
        <v>0</v>
      </c>
      <c r="K16" s="53">
        <f t="shared" si="2"/>
        <v>1554000</v>
      </c>
    </row>
    <row r="17" spans="1:11" s="65" customFormat="1" ht="12" x14ac:dyDescent="0.15">
      <c r="A17" s="52" t="s">
        <v>282</v>
      </c>
      <c r="B17" s="53">
        <f>SUM(B18,B25,B29)</f>
        <v>2382800</v>
      </c>
      <c r="C17" s="53">
        <f>SUM(C18,C25,C29)</f>
        <v>0</v>
      </c>
      <c r="D17" s="53">
        <f>SUM(D18,D25,D29)</f>
        <v>0</v>
      </c>
      <c r="E17" s="53">
        <f t="shared" si="0"/>
        <v>2382800</v>
      </c>
      <c r="F17" s="53">
        <f>SUM(F18,F25,F29)</f>
        <v>54654200</v>
      </c>
      <c r="G17" s="53">
        <f>SUM(G18,G25,G29)</f>
        <v>0</v>
      </c>
      <c r="H17" s="53">
        <f t="shared" si="1"/>
        <v>54654200</v>
      </c>
      <c r="I17" s="53">
        <f>SUM(I18,I25,I29)</f>
        <v>0</v>
      </c>
      <c r="J17" s="53">
        <v>0</v>
      </c>
      <c r="K17" s="53">
        <f t="shared" si="2"/>
        <v>57037000</v>
      </c>
    </row>
    <row r="18" spans="1:11" s="65" customFormat="1" ht="12" x14ac:dyDescent="0.15">
      <c r="A18" s="52" t="s">
        <v>223</v>
      </c>
      <c r="B18" s="53">
        <f>SUM(B19:B24)</f>
        <v>2382800</v>
      </c>
      <c r="C18" s="53">
        <f>SUM(C19:C24)</f>
        <v>0</v>
      </c>
      <c r="D18" s="53">
        <f>SUM(D19:D24)</f>
        <v>0</v>
      </c>
      <c r="E18" s="53">
        <f t="shared" si="0"/>
        <v>2382800</v>
      </c>
      <c r="F18" s="53">
        <f>SUM(F19:F24)</f>
        <v>39861800</v>
      </c>
      <c r="G18" s="53">
        <f>SUM(G19:G24)</f>
        <v>0</v>
      </c>
      <c r="H18" s="53">
        <f t="shared" si="1"/>
        <v>39861800</v>
      </c>
      <c r="I18" s="53">
        <f>SUM(I19:I24)</f>
        <v>0</v>
      </c>
      <c r="J18" s="53">
        <v>0</v>
      </c>
      <c r="K18" s="53">
        <f t="shared" si="2"/>
        <v>42244600</v>
      </c>
    </row>
    <row r="19" spans="1:11" s="65" customFormat="1" ht="12" x14ac:dyDescent="0.15">
      <c r="A19" s="52" t="s">
        <v>226</v>
      </c>
      <c r="B19" s="53">
        <v>1400000</v>
      </c>
      <c r="C19" s="53">
        <v>0</v>
      </c>
      <c r="D19" s="53"/>
      <c r="E19" s="53">
        <f t="shared" si="0"/>
        <v>1400000</v>
      </c>
      <c r="F19" s="53">
        <v>0</v>
      </c>
      <c r="G19" s="53"/>
      <c r="H19" s="53">
        <f t="shared" si="1"/>
        <v>0</v>
      </c>
      <c r="I19" s="53">
        <v>0</v>
      </c>
      <c r="J19" s="53">
        <v>0</v>
      </c>
      <c r="K19" s="53">
        <f t="shared" si="2"/>
        <v>1400000</v>
      </c>
    </row>
    <row r="20" spans="1:11" s="65" customFormat="1" ht="12" x14ac:dyDescent="0.15">
      <c r="A20" s="52" t="s">
        <v>227</v>
      </c>
      <c r="B20" s="53">
        <v>616000</v>
      </c>
      <c r="C20" s="53">
        <v>0</v>
      </c>
      <c r="D20" s="53"/>
      <c r="E20" s="53">
        <f t="shared" si="0"/>
        <v>616000</v>
      </c>
      <c r="F20" s="53">
        <v>0</v>
      </c>
      <c r="G20" s="53"/>
      <c r="H20" s="53">
        <f t="shared" si="1"/>
        <v>0</v>
      </c>
      <c r="I20" s="53">
        <v>0</v>
      </c>
      <c r="J20" s="53">
        <f>SUM(J21,J28,J32,J35)</f>
        <v>0</v>
      </c>
      <c r="K20" s="53">
        <f t="shared" si="2"/>
        <v>616000</v>
      </c>
    </row>
    <row r="21" spans="1:11" s="65" customFormat="1" ht="12" x14ac:dyDescent="0.15">
      <c r="A21" s="52" t="s">
        <v>228</v>
      </c>
      <c r="B21" s="53">
        <v>358000</v>
      </c>
      <c r="C21" s="53">
        <v>0</v>
      </c>
      <c r="D21" s="53"/>
      <c r="E21" s="53">
        <f t="shared" ref="E21:E36" si="3">SUM(B21:D21)</f>
        <v>358000</v>
      </c>
      <c r="F21" s="53">
        <v>0</v>
      </c>
      <c r="G21" s="53"/>
      <c r="H21" s="53">
        <f t="shared" si="1"/>
        <v>0</v>
      </c>
      <c r="I21" s="53">
        <v>0</v>
      </c>
      <c r="J21" s="53">
        <v>0</v>
      </c>
      <c r="K21" s="53">
        <f t="shared" si="2"/>
        <v>358000</v>
      </c>
    </row>
    <row r="22" spans="1:11" s="65" customFormat="1" ht="12" x14ac:dyDescent="0.15">
      <c r="A22" s="52" t="s">
        <v>229</v>
      </c>
      <c r="B22" s="53">
        <v>8800</v>
      </c>
      <c r="C22" s="53">
        <v>0</v>
      </c>
      <c r="D22" s="53"/>
      <c r="E22" s="53">
        <f t="shared" si="3"/>
        <v>8800</v>
      </c>
      <c r="F22" s="53">
        <v>0</v>
      </c>
      <c r="G22" s="53"/>
      <c r="H22" s="53">
        <f t="shared" si="1"/>
        <v>0</v>
      </c>
      <c r="I22" s="53">
        <v>0</v>
      </c>
      <c r="J22" s="53">
        <v>0</v>
      </c>
      <c r="K22" s="53">
        <f t="shared" si="2"/>
        <v>8800</v>
      </c>
    </row>
    <row r="23" spans="1:11" s="65" customFormat="1" ht="12" x14ac:dyDescent="0.15">
      <c r="A23" s="52" t="s">
        <v>230</v>
      </c>
      <c r="B23" s="53">
        <v>0</v>
      </c>
      <c r="C23" s="53">
        <v>0</v>
      </c>
      <c r="D23" s="53"/>
      <c r="E23" s="53">
        <f t="shared" si="3"/>
        <v>0</v>
      </c>
      <c r="F23" s="53">
        <v>39861800</v>
      </c>
      <c r="G23" s="53"/>
      <c r="H23" s="53">
        <f t="shared" si="1"/>
        <v>39861800</v>
      </c>
      <c r="I23" s="53">
        <v>0</v>
      </c>
      <c r="J23" s="53">
        <v>0</v>
      </c>
      <c r="K23" s="53">
        <f t="shared" si="2"/>
        <v>39861800</v>
      </c>
    </row>
    <row r="24" spans="1:11" s="65" customFormat="1" ht="12" hidden="1" x14ac:dyDescent="0.15">
      <c r="A24" s="52"/>
      <c r="B24" s="53"/>
      <c r="C24" s="53"/>
      <c r="D24" s="53"/>
      <c r="E24" s="53">
        <f t="shared" si="3"/>
        <v>0</v>
      </c>
      <c r="F24" s="53"/>
      <c r="G24" s="53"/>
      <c r="H24" s="53">
        <f t="shared" si="1"/>
        <v>0</v>
      </c>
      <c r="I24" s="53"/>
      <c r="J24" s="53">
        <v>0</v>
      </c>
      <c r="K24" s="53">
        <f t="shared" si="2"/>
        <v>0</v>
      </c>
    </row>
    <row r="25" spans="1:11" s="65" customFormat="1" ht="12" x14ac:dyDescent="0.15">
      <c r="A25" s="52" t="s">
        <v>222</v>
      </c>
      <c r="B25" s="53">
        <f>SUM(B26:B28)</f>
        <v>0</v>
      </c>
      <c r="C25" s="53">
        <f>SUM(C26:C28)</f>
        <v>0</v>
      </c>
      <c r="D25" s="53">
        <f>SUM(D26:D28)</f>
        <v>0</v>
      </c>
      <c r="E25" s="53">
        <f t="shared" si="3"/>
        <v>0</v>
      </c>
      <c r="F25" s="53">
        <f>SUM(F26:F28)</f>
        <v>413400</v>
      </c>
      <c r="G25" s="53">
        <f>SUM(G26:G28)</f>
        <v>0</v>
      </c>
      <c r="H25" s="53">
        <f t="shared" si="1"/>
        <v>413400</v>
      </c>
      <c r="I25" s="53">
        <f>SUM(I26:I28)</f>
        <v>0</v>
      </c>
      <c r="J25" s="53">
        <v>0</v>
      </c>
      <c r="K25" s="53">
        <f t="shared" si="2"/>
        <v>413400</v>
      </c>
    </row>
    <row r="26" spans="1:11" s="65" customFormat="1" ht="12" x14ac:dyDescent="0.15">
      <c r="A26" s="52" t="s">
        <v>225</v>
      </c>
      <c r="B26" s="53">
        <v>0</v>
      </c>
      <c r="C26" s="53">
        <v>0</v>
      </c>
      <c r="D26" s="53"/>
      <c r="E26" s="53">
        <f t="shared" si="3"/>
        <v>0</v>
      </c>
      <c r="F26" s="53">
        <v>413400</v>
      </c>
      <c r="G26" s="53"/>
      <c r="H26" s="53">
        <f t="shared" si="1"/>
        <v>413400</v>
      </c>
      <c r="I26" s="53">
        <v>0</v>
      </c>
      <c r="J26" s="53">
        <v>0</v>
      </c>
      <c r="K26" s="53">
        <f t="shared" si="2"/>
        <v>413400</v>
      </c>
    </row>
    <row r="27" spans="1:11" s="65" customFormat="1" ht="12" hidden="1" x14ac:dyDescent="0.15">
      <c r="A27" s="52"/>
      <c r="B27" s="53">
        <v>0</v>
      </c>
      <c r="C27" s="53">
        <v>0</v>
      </c>
      <c r="D27" s="53"/>
      <c r="E27" s="53">
        <f t="shared" si="3"/>
        <v>0</v>
      </c>
      <c r="F27" s="53"/>
      <c r="G27" s="53"/>
      <c r="H27" s="53">
        <f t="shared" si="1"/>
        <v>0</v>
      </c>
      <c r="I27" s="53">
        <v>0</v>
      </c>
      <c r="J27" s="53">
        <v>0</v>
      </c>
      <c r="K27" s="53">
        <f t="shared" si="2"/>
        <v>0</v>
      </c>
    </row>
    <row r="28" spans="1:11" s="65" customFormat="1" ht="12" hidden="1" x14ac:dyDescent="0.15">
      <c r="A28" s="52"/>
      <c r="B28" s="53">
        <v>0</v>
      </c>
      <c r="C28" s="53">
        <v>0</v>
      </c>
      <c r="D28" s="53"/>
      <c r="E28" s="53">
        <f t="shared" si="3"/>
        <v>0</v>
      </c>
      <c r="F28" s="53"/>
      <c r="G28" s="53"/>
      <c r="H28" s="53">
        <f t="shared" si="1"/>
        <v>0</v>
      </c>
      <c r="I28" s="53">
        <v>0</v>
      </c>
      <c r="J28" s="53">
        <v>0</v>
      </c>
      <c r="K28" s="53">
        <f t="shared" si="2"/>
        <v>0</v>
      </c>
    </row>
    <row r="29" spans="1:11" s="65" customFormat="1" ht="12" x14ac:dyDescent="0.15">
      <c r="A29" s="52" t="s">
        <v>224</v>
      </c>
      <c r="B29" s="53">
        <f>SUM(B30:B31)</f>
        <v>0</v>
      </c>
      <c r="C29" s="53">
        <f>SUM(C30:C31)</f>
        <v>0</v>
      </c>
      <c r="D29" s="53">
        <f>SUM(D30:D31)</f>
        <v>0</v>
      </c>
      <c r="E29" s="53">
        <f t="shared" si="3"/>
        <v>0</v>
      </c>
      <c r="F29" s="53">
        <f>SUM(F30:F31)</f>
        <v>14379000</v>
      </c>
      <c r="G29" s="53">
        <f>SUM(G30:G31)</f>
        <v>0</v>
      </c>
      <c r="H29" s="53">
        <f t="shared" si="1"/>
        <v>14379000</v>
      </c>
      <c r="I29" s="53">
        <f>SUM(I30:I31)</f>
        <v>0</v>
      </c>
      <c r="J29" s="53">
        <v>0</v>
      </c>
      <c r="K29" s="53">
        <f t="shared" si="2"/>
        <v>14379000</v>
      </c>
    </row>
    <row r="30" spans="1:11" s="65" customFormat="1" ht="12" x14ac:dyDescent="0.15">
      <c r="A30" s="52" t="s">
        <v>286</v>
      </c>
      <c r="B30" s="53">
        <v>0</v>
      </c>
      <c r="C30" s="53">
        <v>0</v>
      </c>
      <c r="D30" s="53"/>
      <c r="E30" s="53">
        <f t="shared" si="3"/>
        <v>0</v>
      </c>
      <c r="F30" s="53">
        <v>14379000</v>
      </c>
      <c r="G30" s="53"/>
      <c r="H30" s="53">
        <f t="shared" si="1"/>
        <v>14379000</v>
      </c>
      <c r="I30" s="53">
        <v>0</v>
      </c>
      <c r="J30" s="53">
        <v>0</v>
      </c>
      <c r="K30" s="53">
        <f t="shared" si="2"/>
        <v>14379000</v>
      </c>
    </row>
    <row r="31" spans="1:11" s="65" customFormat="1" ht="12" hidden="1" x14ac:dyDescent="0.15">
      <c r="A31" s="52"/>
      <c r="B31" s="53">
        <v>0</v>
      </c>
      <c r="C31" s="53">
        <v>0</v>
      </c>
      <c r="D31" s="53"/>
      <c r="E31" s="53">
        <f t="shared" si="3"/>
        <v>0</v>
      </c>
      <c r="F31" s="53">
        <v>0</v>
      </c>
      <c r="G31" s="53"/>
      <c r="H31" s="53">
        <f t="shared" si="1"/>
        <v>0</v>
      </c>
      <c r="I31" s="53">
        <v>0</v>
      </c>
      <c r="J31" s="53">
        <v>0</v>
      </c>
      <c r="K31" s="53">
        <f t="shared" si="2"/>
        <v>0</v>
      </c>
    </row>
    <row r="32" spans="1:11" s="65" customFormat="1" ht="12" x14ac:dyDescent="0.15">
      <c r="A32" s="52" t="s">
        <v>220</v>
      </c>
      <c r="B32" s="53">
        <f>SUM(B33:B33)</f>
        <v>40000</v>
      </c>
      <c r="C32" s="53">
        <f>SUM(C33:C33)</f>
        <v>0</v>
      </c>
      <c r="D32" s="53">
        <f>SUM(D33:D33)</f>
        <v>0</v>
      </c>
      <c r="E32" s="53">
        <f t="shared" si="3"/>
        <v>40000</v>
      </c>
      <c r="F32" s="53">
        <f>SUM(F33:F33)</f>
        <v>0</v>
      </c>
      <c r="G32" s="53">
        <f>SUM(G33:G33)</f>
        <v>0</v>
      </c>
      <c r="H32" s="53">
        <f t="shared" si="1"/>
        <v>0</v>
      </c>
      <c r="I32" s="53">
        <f>SUM(I33:I33)</f>
        <v>200000</v>
      </c>
      <c r="J32" s="53">
        <v>0</v>
      </c>
      <c r="K32" s="53">
        <f t="shared" si="2"/>
        <v>240000</v>
      </c>
    </row>
    <row r="33" spans="1:11" s="65" customFormat="1" ht="12" x14ac:dyDescent="0.15">
      <c r="A33" s="52" t="s">
        <v>221</v>
      </c>
      <c r="B33" s="53">
        <v>40000</v>
      </c>
      <c r="C33" s="53">
        <v>0</v>
      </c>
      <c r="D33" s="53"/>
      <c r="E33" s="53">
        <f t="shared" si="3"/>
        <v>40000</v>
      </c>
      <c r="F33" s="53">
        <v>0</v>
      </c>
      <c r="G33" s="53"/>
      <c r="H33" s="53">
        <f t="shared" si="1"/>
        <v>0</v>
      </c>
      <c r="I33" s="53">
        <v>200000</v>
      </c>
      <c r="J33" s="53">
        <v>0</v>
      </c>
      <c r="K33" s="53">
        <f t="shared" si="2"/>
        <v>240000</v>
      </c>
    </row>
    <row r="34" spans="1:11" s="65" customFormat="1" ht="12" x14ac:dyDescent="0.15">
      <c r="A34" s="52" t="s">
        <v>137</v>
      </c>
      <c r="B34" s="53">
        <f>SUM(B35:B37)</f>
        <v>0</v>
      </c>
      <c r="C34" s="53">
        <f>SUM(C35:C37)</f>
        <v>0</v>
      </c>
      <c r="D34" s="53">
        <f>SUM(D35:D37)</f>
        <v>0</v>
      </c>
      <c r="E34" s="53">
        <f t="shared" si="3"/>
        <v>0</v>
      </c>
      <c r="F34" s="53">
        <f>SUM(F35:F37)</f>
        <v>0</v>
      </c>
      <c r="G34" s="53">
        <f>SUM(G35:G37)</f>
        <v>0</v>
      </c>
      <c r="H34" s="53">
        <f t="shared" si="1"/>
        <v>0</v>
      </c>
      <c r="I34" s="53">
        <f>SUM(I35:I37)</f>
        <v>326548</v>
      </c>
      <c r="J34" s="53">
        <v>0</v>
      </c>
      <c r="K34" s="53">
        <f t="shared" si="2"/>
        <v>326548</v>
      </c>
    </row>
    <row r="35" spans="1:11" s="65" customFormat="1" ht="12" hidden="1" x14ac:dyDescent="0.15">
      <c r="A35" s="52" t="s">
        <v>201</v>
      </c>
      <c r="B35" s="53"/>
      <c r="C35" s="53"/>
      <c r="D35" s="53"/>
      <c r="E35" s="53">
        <f t="shared" si="3"/>
        <v>0</v>
      </c>
      <c r="F35" s="53"/>
      <c r="G35" s="53"/>
      <c r="H35" s="53">
        <f t="shared" si="1"/>
        <v>0</v>
      </c>
      <c r="I35" s="53"/>
      <c r="J35" s="53">
        <v>0</v>
      </c>
      <c r="K35" s="53">
        <f t="shared" si="2"/>
        <v>0</v>
      </c>
    </row>
    <row r="36" spans="1:11" s="65" customFormat="1" ht="12" x14ac:dyDescent="0.15">
      <c r="A36" s="52" t="s">
        <v>289</v>
      </c>
      <c r="B36" s="53">
        <v>0</v>
      </c>
      <c r="C36" s="53">
        <v>0</v>
      </c>
      <c r="D36" s="53"/>
      <c r="E36" s="53">
        <f t="shared" si="3"/>
        <v>0</v>
      </c>
      <c r="F36" s="53">
        <v>0</v>
      </c>
      <c r="G36" s="53"/>
      <c r="H36" s="53">
        <f t="shared" si="1"/>
        <v>0</v>
      </c>
      <c r="I36" s="53">
        <v>918</v>
      </c>
      <c r="J36" s="53">
        <v>0</v>
      </c>
      <c r="K36" s="53">
        <f t="shared" si="2"/>
        <v>918</v>
      </c>
    </row>
    <row r="37" spans="1:11" s="65" customFormat="1" ht="12" x14ac:dyDescent="0.15">
      <c r="A37" s="52" t="s">
        <v>202</v>
      </c>
      <c r="B37" s="53">
        <v>0</v>
      </c>
      <c r="C37" s="53">
        <v>0</v>
      </c>
      <c r="D37" s="53"/>
      <c r="E37" s="53">
        <f>SUM(B37:D37)</f>
        <v>0</v>
      </c>
      <c r="F37" s="53">
        <v>0</v>
      </c>
      <c r="G37" s="53"/>
      <c r="H37" s="53">
        <f t="shared" si="1"/>
        <v>0</v>
      </c>
      <c r="I37" s="53">
        <v>325630</v>
      </c>
      <c r="J37" s="53">
        <v>0</v>
      </c>
      <c r="K37" s="53">
        <f t="shared" si="2"/>
        <v>325630</v>
      </c>
    </row>
    <row r="38" spans="1:11" s="65" customFormat="1" ht="12" x14ac:dyDescent="0.15">
      <c r="A38" s="53" t="s">
        <v>178</v>
      </c>
      <c r="B38" s="50">
        <f>SUM(B9,B11,B13,B17,B32,B34)</f>
        <v>2422800</v>
      </c>
      <c r="C38" s="50">
        <f>SUM(C9,C11,C13,C17,C32,C34)</f>
        <v>0</v>
      </c>
      <c r="D38" s="50">
        <f>SUM(D9,D11,D13,D17,D32,D34)</f>
        <v>0</v>
      </c>
      <c r="E38" s="50">
        <f>SUM(B38:D38)</f>
        <v>2422800</v>
      </c>
      <c r="F38" s="50">
        <f>SUM(F9,F11,F13,F17,F32,F34)</f>
        <v>54654200</v>
      </c>
      <c r="G38" s="50">
        <f>SUM(G9,G11,G13,G17,G32,G34)</f>
        <v>0</v>
      </c>
      <c r="H38" s="50">
        <f>SUM(F38:G38)</f>
        <v>54654200</v>
      </c>
      <c r="I38" s="50">
        <f>SUM(I9,I11,I13,I17,I32,I34)</f>
        <v>17966586</v>
      </c>
      <c r="J38" s="50">
        <f>SUM(J9,J11,J13,J17,J32,J34)</f>
        <v>0</v>
      </c>
      <c r="K38" s="50">
        <f>SUM(K9,K11,K13,K17,K32,K34)</f>
        <v>75043586</v>
      </c>
    </row>
    <row r="39" spans="1:11" s="65" customFormat="1" ht="12" x14ac:dyDescent="0.15">
      <c r="A39" s="53" t="s">
        <v>177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</row>
    <row r="40" spans="1:11" s="65" customFormat="1" ht="12" x14ac:dyDescent="0.15">
      <c r="A40" s="52" t="s">
        <v>134</v>
      </c>
      <c r="B40" s="53">
        <f>SUM(B41:B55)</f>
        <v>13654843</v>
      </c>
      <c r="C40" s="53">
        <f>SUM(C41:C55)</f>
        <v>559100</v>
      </c>
      <c r="D40" s="53">
        <f>SUM(D41:D55)</f>
        <v>0</v>
      </c>
      <c r="E40" s="53">
        <f t="shared" ref="E40:E55" si="4">SUM(B40:D40)</f>
        <v>14213943</v>
      </c>
      <c r="F40" s="53">
        <f>SUM(F41:F55)</f>
        <v>44407381</v>
      </c>
      <c r="G40" s="53">
        <f>SUM(G41:G55)</f>
        <v>0</v>
      </c>
      <c r="H40" s="53">
        <f t="shared" ref="H40:H55" si="5">SUM(F40:G40)</f>
        <v>44407381</v>
      </c>
      <c r="I40" s="53">
        <f>SUM(I41:I55)</f>
        <v>0</v>
      </c>
      <c r="J40" s="53">
        <f>J41+J49</f>
        <v>0</v>
      </c>
      <c r="K40" s="53">
        <f t="shared" ref="K40:K71" si="6">SUM(E40,H40,I40,J40)</f>
        <v>58621324</v>
      </c>
    </row>
    <row r="41" spans="1:11" s="65" customFormat="1" ht="12" hidden="1" x14ac:dyDescent="0.15">
      <c r="A41" s="52" t="s">
        <v>231</v>
      </c>
      <c r="B41" s="53">
        <f>810-810</f>
        <v>0</v>
      </c>
      <c r="C41" s="53">
        <v>0</v>
      </c>
      <c r="D41" s="53"/>
      <c r="E41" s="53">
        <f t="shared" si="4"/>
        <v>0</v>
      </c>
      <c r="F41" s="53">
        <f>2280+2420-4700</f>
        <v>0</v>
      </c>
      <c r="G41" s="53"/>
      <c r="H41" s="53">
        <f t="shared" si="5"/>
        <v>0</v>
      </c>
      <c r="I41" s="53">
        <v>0</v>
      </c>
      <c r="J41" s="53">
        <f>SUM(J44:J48)</f>
        <v>0</v>
      </c>
      <c r="K41" s="53">
        <f t="shared" si="6"/>
        <v>0</v>
      </c>
    </row>
    <row r="42" spans="1:11" s="65" customFormat="1" ht="12" x14ac:dyDescent="0.15">
      <c r="A42" s="52" t="s">
        <v>133</v>
      </c>
      <c r="B42" s="53">
        <v>3745823</v>
      </c>
      <c r="C42" s="53">
        <v>196558</v>
      </c>
      <c r="D42" s="53"/>
      <c r="E42" s="53">
        <f t="shared" si="4"/>
        <v>3942381</v>
      </c>
      <c r="F42" s="53">
        <f>2177080+168040+39640</f>
        <v>2384760</v>
      </c>
      <c r="G42" s="53"/>
      <c r="H42" s="53">
        <f t="shared" si="5"/>
        <v>2384760</v>
      </c>
      <c r="I42" s="53">
        <v>0</v>
      </c>
      <c r="J42" s="53">
        <v>0</v>
      </c>
      <c r="K42" s="53">
        <f t="shared" si="6"/>
        <v>6327141</v>
      </c>
    </row>
    <row r="43" spans="1:11" s="65" customFormat="1" ht="12" x14ac:dyDescent="0.15">
      <c r="A43" s="52" t="s">
        <v>132</v>
      </c>
      <c r="B43" s="53">
        <v>38580</v>
      </c>
      <c r="C43" s="53">
        <v>0</v>
      </c>
      <c r="D43" s="53"/>
      <c r="E43" s="53">
        <f t="shared" si="4"/>
        <v>38580</v>
      </c>
      <c r="F43" s="53">
        <f>980+7490+73825</f>
        <v>82295</v>
      </c>
      <c r="G43" s="53"/>
      <c r="H43" s="53">
        <f t="shared" si="5"/>
        <v>82295</v>
      </c>
      <c r="I43" s="53">
        <v>0</v>
      </c>
      <c r="J43" s="53">
        <v>0</v>
      </c>
      <c r="K43" s="53">
        <f t="shared" si="6"/>
        <v>120875</v>
      </c>
    </row>
    <row r="44" spans="1:11" s="65" customFormat="1" ht="12" x14ac:dyDescent="0.15">
      <c r="A44" s="52" t="s">
        <v>232</v>
      </c>
      <c r="B44" s="53">
        <f>1008932+435400+430649+150000</f>
        <v>2024981</v>
      </c>
      <c r="C44" s="53">
        <v>68472</v>
      </c>
      <c r="D44" s="53"/>
      <c r="E44" s="53">
        <f t="shared" si="4"/>
        <v>2093453</v>
      </c>
      <c r="F44" s="53">
        <v>32827182</v>
      </c>
      <c r="G44" s="53"/>
      <c r="H44" s="53">
        <f t="shared" si="5"/>
        <v>32827182</v>
      </c>
      <c r="I44" s="53">
        <v>0</v>
      </c>
      <c r="J44" s="53">
        <v>0</v>
      </c>
      <c r="K44" s="53">
        <f t="shared" si="6"/>
        <v>34920635</v>
      </c>
    </row>
    <row r="45" spans="1:11" s="65" customFormat="1" ht="12" x14ac:dyDescent="0.15">
      <c r="A45" s="52" t="s">
        <v>233</v>
      </c>
      <c r="B45" s="53">
        <f>4312000+185857+54400</f>
        <v>4552257</v>
      </c>
      <c r="C45" s="53">
        <v>257943</v>
      </c>
      <c r="D45" s="53"/>
      <c r="E45" s="53">
        <f t="shared" si="4"/>
        <v>4810200</v>
      </c>
      <c r="F45" s="53">
        <v>3402</v>
      </c>
      <c r="G45" s="53"/>
      <c r="H45" s="53">
        <f t="shared" si="5"/>
        <v>3402</v>
      </c>
      <c r="I45" s="53">
        <v>0</v>
      </c>
      <c r="J45" s="53">
        <v>0</v>
      </c>
      <c r="K45" s="53">
        <f t="shared" si="6"/>
        <v>4813602</v>
      </c>
    </row>
    <row r="46" spans="1:11" s="65" customFormat="1" ht="12" x14ac:dyDescent="0.15">
      <c r="A46" s="52" t="s">
        <v>234</v>
      </c>
      <c r="B46" s="53">
        <v>777391</v>
      </c>
      <c r="C46" s="53">
        <v>0</v>
      </c>
      <c r="D46" s="53"/>
      <c r="E46" s="53">
        <f t="shared" si="4"/>
        <v>777391</v>
      </c>
      <c r="F46" s="53">
        <v>3846218</v>
      </c>
      <c r="G46" s="53"/>
      <c r="H46" s="53">
        <f t="shared" si="5"/>
        <v>3846218</v>
      </c>
      <c r="I46" s="53">
        <v>0</v>
      </c>
      <c r="J46" s="53">
        <v>0</v>
      </c>
      <c r="K46" s="53">
        <f t="shared" si="6"/>
        <v>4623609</v>
      </c>
    </row>
    <row r="47" spans="1:11" s="65" customFormat="1" ht="12" x14ac:dyDescent="0.15">
      <c r="A47" s="52" t="s">
        <v>235</v>
      </c>
      <c r="B47" s="53">
        <f>160340+28620+94500+111634</f>
        <v>395094</v>
      </c>
      <c r="C47" s="53">
        <v>7000</v>
      </c>
      <c r="D47" s="53"/>
      <c r="E47" s="53">
        <f t="shared" si="4"/>
        <v>402094</v>
      </c>
      <c r="F47" s="53">
        <f>288941+10260+32508+639812+228690+2557440</f>
        <v>3757651</v>
      </c>
      <c r="G47" s="53"/>
      <c r="H47" s="53">
        <f t="shared" si="5"/>
        <v>3757651</v>
      </c>
      <c r="I47" s="53">
        <v>0</v>
      </c>
      <c r="J47" s="53">
        <v>0</v>
      </c>
      <c r="K47" s="53">
        <f t="shared" si="6"/>
        <v>4159745</v>
      </c>
    </row>
    <row r="48" spans="1:11" s="65" customFormat="1" ht="12" x14ac:dyDescent="0.15">
      <c r="A48" s="52" t="s">
        <v>236</v>
      </c>
      <c r="B48" s="53">
        <f>270000+540000+626530</f>
        <v>1436530</v>
      </c>
      <c r="C48" s="53">
        <v>0</v>
      </c>
      <c r="D48" s="53"/>
      <c r="E48" s="53">
        <f t="shared" si="4"/>
        <v>1436530</v>
      </c>
      <c r="F48" s="53">
        <v>0</v>
      </c>
      <c r="G48" s="53"/>
      <c r="H48" s="53">
        <f t="shared" si="5"/>
        <v>0</v>
      </c>
      <c r="I48" s="53">
        <v>0</v>
      </c>
      <c r="J48" s="53">
        <v>0</v>
      </c>
      <c r="K48" s="53">
        <f t="shared" si="6"/>
        <v>1436530</v>
      </c>
    </row>
    <row r="49" spans="1:11" s="65" customFormat="1" ht="12" x14ac:dyDescent="0.15">
      <c r="A49" s="52" t="s">
        <v>237</v>
      </c>
      <c r="B49" s="53">
        <f>85212+11137</f>
        <v>96349</v>
      </c>
      <c r="C49" s="53">
        <v>0</v>
      </c>
      <c r="D49" s="53"/>
      <c r="E49" s="53">
        <f t="shared" si="4"/>
        <v>96349</v>
      </c>
      <c r="F49" s="53">
        <f>27783+10000</f>
        <v>37783</v>
      </c>
      <c r="G49" s="53"/>
      <c r="H49" s="53">
        <f t="shared" si="5"/>
        <v>37783</v>
      </c>
      <c r="I49" s="53">
        <v>0</v>
      </c>
      <c r="J49" s="53">
        <f>SUM(J50:J75)</f>
        <v>0</v>
      </c>
      <c r="K49" s="53">
        <f t="shared" si="6"/>
        <v>134132</v>
      </c>
    </row>
    <row r="50" spans="1:11" s="65" customFormat="1" ht="12" x14ac:dyDescent="0.15">
      <c r="A50" s="52" t="s">
        <v>238</v>
      </c>
      <c r="B50" s="53">
        <v>0</v>
      </c>
      <c r="C50" s="53">
        <v>0</v>
      </c>
      <c r="D50" s="53"/>
      <c r="E50" s="53">
        <f t="shared" si="4"/>
        <v>0</v>
      </c>
      <c r="F50" s="53">
        <v>32640</v>
      </c>
      <c r="G50" s="53"/>
      <c r="H50" s="53">
        <f t="shared" si="5"/>
        <v>32640</v>
      </c>
      <c r="I50" s="53">
        <v>0</v>
      </c>
      <c r="J50" s="53">
        <v>0</v>
      </c>
      <c r="K50" s="53">
        <f t="shared" si="6"/>
        <v>32640</v>
      </c>
    </row>
    <row r="51" spans="1:11" s="65" customFormat="1" ht="12" x14ac:dyDescent="0.15">
      <c r="A51" s="52" t="s">
        <v>239</v>
      </c>
      <c r="B51" s="53">
        <v>0</v>
      </c>
      <c r="C51" s="53">
        <v>0</v>
      </c>
      <c r="D51" s="53"/>
      <c r="E51" s="53">
        <f t="shared" si="4"/>
        <v>0</v>
      </c>
      <c r="F51" s="53">
        <v>521989</v>
      </c>
      <c r="G51" s="53"/>
      <c r="H51" s="53">
        <f t="shared" si="5"/>
        <v>521989</v>
      </c>
      <c r="I51" s="53">
        <v>0</v>
      </c>
      <c r="J51" s="53">
        <v>0</v>
      </c>
      <c r="K51" s="53">
        <f t="shared" si="6"/>
        <v>521989</v>
      </c>
    </row>
    <row r="52" spans="1:11" s="65" customFormat="1" ht="12" x14ac:dyDescent="0.15">
      <c r="A52" s="52" t="s">
        <v>131</v>
      </c>
      <c r="B52" s="53">
        <v>91952</v>
      </c>
      <c r="C52" s="53">
        <v>29127</v>
      </c>
      <c r="D52" s="53"/>
      <c r="E52" s="53">
        <f t="shared" si="4"/>
        <v>121079</v>
      </c>
      <c r="F52" s="53">
        <f>138518+16529</f>
        <v>155047</v>
      </c>
      <c r="G52" s="53"/>
      <c r="H52" s="53">
        <f t="shared" si="5"/>
        <v>155047</v>
      </c>
      <c r="I52" s="53">
        <v>0</v>
      </c>
      <c r="J52" s="53">
        <v>0</v>
      </c>
      <c r="K52" s="53">
        <f t="shared" si="6"/>
        <v>276126</v>
      </c>
    </row>
    <row r="53" spans="1:11" s="65" customFormat="1" ht="12" hidden="1" x14ac:dyDescent="0.15">
      <c r="A53" s="52" t="s">
        <v>130</v>
      </c>
      <c r="B53" s="53">
        <f>1512+2484+756-4752</f>
        <v>0</v>
      </c>
      <c r="C53" s="53">
        <v>0</v>
      </c>
      <c r="D53" s="53"/>
      <c r="E53" s="53">
        <f t="shared" si="4"/>
        <v>0</v>
      </c>
      <c r="F53" s="53">
        <f>324-324</f>
        <v>0</v>
      </c>
      <c r="G53" s="53"/>
      <c r="H53" s="53">
        <f t="shared" si="5"/>
        <v>0</v>
      </c>
      <c r="I53" s="53">
        <v>0</v>
      </c>
      <c r="J53" s="53">
        <v>0</v>
      </c>
      <c r="K53" s="53">
        <f t="shared" si="6"/>
        <v>0</v>
      </c>
    </row>
    <row r="54" spans="1:11" s="65" customFormat="1" ht="12" hidden="1" x14ac:dyDescent="0.15">
      <c r="A54" s="52" t="s">
        <v>240</v>
      </c>
      <c r="B54" s="53">
        <v>0</v>
      </c>
      <c r="C54" s="53">
        <f>2354000-2354000</f>
        <v>0</v>
      </c>
      <c r="D54" s="53"/>
      <c r="E54" s="53">
        <f t="shared" si="4"/>
        <v>0</v>
      </c>
      <c r="F54" s="53">
        <f>400000-400000</f>
        <v>0</v>
      </c>
      <c r="G54" s="53"/>
      <c r="H54" s="53">
        <f t="shared" si="5"/>
        <v>0</v>
      </c>
      <c r="I54" s="53">
        <v>0</v>
      </c>
      <c r="J54" s="53">
        <v>0</v>
      </c>
      <c r="K54" s="53">
        <f t="shared" si="6"/>
        <v>0</v>
      </c>
    </row>
    <row r="55" spans="1:11" s="65" customFormat="1" ht="12" x14ac:dyDescent="0.15">
      <c r="A55" s="52" t="s">
        <v>129</v>
      </c>
      <c r="B55" s="53">
        <f>28802+10000+377682+73840+810+4752</f>
        <v>495886</v>
      </c>
      <c r="C55" s="53">
        <v>0</v>
      </c>
      <c r="D55" s="53"/>
      <c r="E55" s="53">
        <f t="shared" si="4"/>
        <v>495886</v>
      </c>
      <c r="F55" s="53">
        <f>634828+7192+111370+4700+324</f>
        <v>758414</v>
      </c>
      <c r="G55" s="53"/>
      <c r="H55" s="53">
        <f t="shared" si="5"/>
        <v>758414</v>
      </c>
      <c r="I55" s="53">
        <v>0</v>
      </c>
      <c r="J55" s="53">
        <v>0</v>
      </c>
      <c r="K55" s="53">
        <f t="shared" si="6"/>
        <v>1254300</v>
      </c>
    </row>
    <row r="56" spans="1:11" s="65" customFormat="1" ht="12" x14ac:dyDescent="0.15">
      <c r="A56" s="52" t="s">
        <v>128</v>
      </c>
      <c r="B56" s="53"/>
      <c r="C56" s="53"/>
      <c r="D56" s="53"/>
      <c r="E56" s="53"/>
      <c r="F56" s="53"/>
      <c r="G56" s="53"/>
      <c r="H56" s="53"/>
      <c r="I56" s="53">
        <f>+I57+I61</f>
        <v>12670680</v>
      </c>
      <c r="J56" s="53">
        <v>0</v>
      </c>
      <c r="K56" s="53">
        <f t="shared" si="6"/>
        <v>12670680</v>
      </c>
    </row>
    <row r="57" spans="1:11" s="65" customFormat="1" ht="12" x14ac:dyDescent="0.15">
      <c r="A57" s="52" t="s">
        <v>127</v>
      </c>
      <c r="B57" s="53"/>
      <c r="C57" s="53"/>
      <c r="D57" s="53"/>
      <c r="E57" s="53"/>
      <c r="F57" s="53"/>
      <c r="G57" s="53"/>
      <c r="H57" s="53"/>
      <c r="I57" s="53">
        <f>SUM(I58:I60)</f>
        <v>2329481</v>
      </c>
      <c r="J57" s="53">
        <v>0</v>
      </c>
      <c r="K57" s="53">
        <f t="shared" si="6"/>
        <v>2329481</v>
      </c>
    </row>
    <row r="58" spans="1:11" s="65" customFormat="1" ht="12" x14ac:dyDescent="0.15">
      <c r="A58" s="52" t="s">
        <v>209</v>
      </c>
      <c r="B58" s="53"/>
      <c r="C58" s="53"/>
      <c r="D58" s="53"/>
      <c r="E58" s="53"/>
      <c r="F58" s="53"/>
      <c r="G58" s="53"/>
      <c r="H58" s="53"/>
      <c r="I58" s="53">
        <v>222740</v>
      </c>
      <c r="J58" s="53">
        <v>0</v>
      </c>
      <c r="K58" s="53">
        <f t="shared" si="6"/>
        <v>222740</v>
      </c>
    </row>
    <row r="59" spans="1:11" s="65" customFormat="1" ht="12" x14ac:dyDescent="0.15">
      <c r="A59" s="52" t="s">
        <v>210</v>
      </c>
      <c r="B59" s="53"/>
      <c r="C59" s="53"/>
      <c r="D59" s="53"/>
      <c r="E59" s="53"/>
      <c r="F59" s="53"/>
      <c r="G59" s="53"/>
      <c r="H59" s="53"/>
      <c r="I59" s="53">
        <v>2058992</v>
      </c>
      <c r="J59" s="53">
        <v>0</v>
      </c>
      <c r="K59" s="53">
        <f t="shared" si="6"/>
        <v>2058992</v>
      </c>
    </row>
    <row r="60" spans="1:11" s="65" customFormat="1" ht="12" x14ac:dyDescent="0.15">
      <c r="A60" s="52" t="s">
        <v>279</v>
      </c>
      <c r="B60" s="53"/>
      <c r="C60" s="53"/>
      <c r="D60" s="53"/>
      <c r="E60" s="53"/>
      <c r="F60" s="53"/>
      <c r="G60" s="53"/>
      <c r="H60" s="53"/>
      <c r="I60" s="53">
        <v>47749</v>
      </c>
      <c r="J60" s="53">
        <v>0</v>
      </c>
      <c r="K60" s="53">
        <f t="shared" si="6"/>
        <v>47749</v>
      </c>
    </row>
    <row r="61" spans="1:11" s="65" customFormat="1" ht="12" x14ac:dyDescent="0.15">
      <c r="A61" s="52" t="s">
        <v>126</v>
      </c>
      <c r="B61" s="53"/>
      <c r="C61" s="53"/>
      <c r="D61" s="53"/>
      <c r="E61" s="53"/>
      <c r="F61" s="53"/>
      <c r="G61" s="53"/>
      <c r="H61" s="53"/>
      <c r="I61" s="53">
        <f>SUM(I62:I75)</f>
        <v>10341199</v>
      </c>
      <c r="J61" s="53">
        <v>0</v>
      </c>
      <c r="K61" s="53">
        <f t="shared" si="6"/>
        <v>10341199</v>
      </c>
    </row>
    <row r="62" spans="1:11" s="65" customFormat="1" ht="12" x14ac:dyDescent="0.15">
      <c r="A62" s="52" t="s">
        <v>212</v>
      </c>
      <c r="B62" s="53"/>
      <c r="C62" s="53"/>
      <c r="D62" s="53"/>
      <c r="E62" s="53"/>
      <c r="F62" s="53"/>
      <c r="G62" s="53"/>
      <c r="H62" s="53"/>
      <c r="I62" s="53">
        <v>168533</v>
      </c>
      <c r="J62" s="53">
        <v>0</v>
      </c>
      <c r="K62" s="53">
        <f t="shared" si="6"/>
        <v>168533</v>
      </c>
    </row>
    <row r="63" spans="1:11" s="65" customFormat="1" ht="12" x14ac:dyDescent="0.15">
      <c r="A63" s="52" t="s">
        <v>175</v>
      </c>
      <c r="B63" s="53"/>
      <c r="C63" s="53"/>
      <c r="D63" s="53"/>
      <c r="E63" s="53"/>
      <c r="F63" s="53"/>
      <c r="G63" s="53"/>
      <c r="H63" s="53"/>
      <c r="I63" s="53">
        <v>1978646</v>
      </c>
      <c r="J63" s="53">
        <v>0</v>
      </c>
      <c r="K63" s="53">
        <f t="shared" si="6"/>
        <v>1978646</v>
      </c>
    </row>
    <row r="64" spans="1:11" s="65" customFormat="1" ht="12" x14ac:dyDescent="0.15">
      <c r="A64" s="52" t="s">
        <v>174</v>
      </c>
      <c r="B64" s="53"/>
      <c r="C64" s="53"/>
      <c r="D64" s="53"/>
      <c r="E64" s="53"/>
      <c r="F64" s="53"/>
      <c r="G64" s="53"/>
      <c r="H64" s="53"/>
      <c r="I64" s="53">
        <v>3099106</v>
      </c>
      <c r="J64" s="53">
        <v>0</v>
      </c>
      <c r="K64" s="53">
        <f t="shared" si="6"/>
        <v>3099106</v>
      </c>
    </row>
    <row r="65" spans="1:11" s="65" customFormat="1" ht="12" x14ac:dyDescent="0.15">
      <c r="A65" s="52" t="s">
        <v>241</v>
      </c>
      <c r="B65" s="53"/>
      <c r="C65" s="53"/>
      <c r="D65" s="53"/>
      <c r="E65" s="53"/>
      <c r="F65" s="53"/>
      <c r="G65" s="53"/>
      <c r="H65" s="53"/>
      <c r="I65" s="53">
        <v>397610</v>
      </c>
      <c r="J65" s="53">
        <v>0</v>
      </c>
      <c r="K65" s="53">
        <f t="shared" si="6"/>
        <v>397610</v>
      </c>
    </row>
    <row r="66" spans="1:11" s="65" customFormat="1" ht="12" x14ac:dyDescent="0.15">
      <c r="A66" s="52" t="s">
        <v>242</v>
      </c>
      <c r="B66" s="53"/>
      <c r="C66" s="53"/>
      <c r="D66" s="53"/>
      <c r="E66" s="53"/>
      <c r="F66" s="53"/>
      <c r="G66" s="53"/>
      <c r="H66" s="53"/>
      <c r="I66" s="53">
        <v>77074</v>
      </c>
      <c r="J66" s="53">
        <v>0</v>
      </c>
      <c r="K66" s="53">
        <f t="shared" si="6"/>
        <v>77074</v>
      </c>
    </row>
    <row r="67" spans="1:11" s="65" customFormat="1" ht="12" x14ac:dyDescent="0.15">
      <c r="A67" s="52" t="s">
        <v>243</v>
      </c>
      <c r="B67" s="53"/>
      <c r="C67" s="53"/>
      <c r="D67" s="53"/>
      <c r="E67" s="53"/>
      <c r="F67" s="53"/>
      <c r="G67" s="53"/>
      <c r="H67" s="53"/>
      <c r="I67" s="53">
        <v>10800</v>
      </c>
      <c r="J67" s="53">
        <v>0</v>
      </c>
      <c r="K67" s="53">
        <f t="shared" si="6"/>
        <v>10800</v>
      </c>
    </row>
    <row r="68" spans="1:11" s="65" customFormat="1" ht="12" x14ac:dyDescent="0.15">
      <c r="A68" s="52" t="s">
        <v>244</v>
      </c>
      <c r="B68" s="53"/>
      <c r="C68" s="53"/>
      <c r="D68" s="53"/>
      <c r="E68" s="53"/>
      <c r="F68" s="53"/>
      <c r="G68" s="53"/>
      <c r="H68" s="53"/>
      <c r="I68" s="53">
        <v>1341135</v>
      </c>
      <c r="J68" s="53">
        <v>0</v>
      </c>
      <c r="K68" s="53">
        <f t="shared" si="6"/>
        <v>1341135</v>
      </c>
    </row>
    <row r="69" spans="1:11" s="65" customFormat="1" ht="12" x14ac:dyDescent="0.15">
      <c r="A69" s="52" t="s">
        <v>173</v>
      </c>
      <c r="B69" s="53"/>
      <c r="C69" s="53"/>
      <c r="D69" s="53"/>
      <c r="E69" s="53"/>
      <c r="F69" s="53"/>
      <c r="G69" s="53"/>
      <c r="H69" s="53"/>
      <c r="I69" s="53">
        <v>226678</v>
      </c>
      <c r="J69" s="53">
        <v>0</v>
      </c>
      <c r="K69" s="53">
        <f t="shared" si="6"/>
        <v>226678</v>
      </c>
    </row>
    <row r="70" spans="1:11" s="65" customFormat="1" ht="12" x14ac:dyDescent="0.15">
      <c r="A70" s="52" t="s">
        <v>245</v>
      </c>
      <c r="B70" s="53"/>
      <c r="C70" s="53"/>
      <c r="D70" s="53"/>
      <c r="E70" s="53"/>
      <c r="F70" s="53"/>
      <c r="G70" s="53"/>
      <c r="H70" s="53"/>
      <c r="I70" s="53">
        <v>105880</v>
      </c>
      <c r="J70" s="53">
        <v>0</v>
      </c>
      <c r="K70" s="53">
        <f t="shared" si="6"/>
        <v>105880</v>
      </c>
    </row>
    <row r="71" spans="1:11" s="65" customFormat="1" ht="12" x14ac:dyDescent="0.15">
      <c r="A71" s="52" t="s">
        <v>213</v>
      </c>
      <c r="B71" s="53"/>
      <c r="C71" s="53"/>
      <c r="D71" s="53"/>
      <c r="E71" s="53"/>
      <c r="F71" s="53"/>
      <c r="G71" s="53"/>
      <c r="H71" s="53"/>
      <c r="I71" s="53">
        <v>77210</v>
      </c>
      <c r="J71" s="53">
        <v>0</v>
      </c>
      <c r="K71" s="53">
        <f t="shared" si="6"/>
        <v>77210</v>
      </c>
    </row>
    <row r="72" spans="1:11" s="65" customFormat="1" ht="12" x14ac:dyDescent="0.15">
      <c r="A72" s="52" t="s">
        <v>172</v>
      </c>
      <c r="B72" s="53"/>
      <c r="C72" s="53"/>
      <c r="D72" s="53"/>
      <c r="E72" s="53"/>
      <c r="F72" s="53"/>
      <c r="G72" s="53"/>
      <c r="H72" s="53"/>
      <c r="I72" s="53">
        <v>1950000</v>
      </c>
      <c r="J72" s="53">
        <v>0</v>
      </c>
      <c r="K72" s="53">
        <f>SUM(E72,H72,I72,J72)</f>
        <v>1950000</v>
      </c>
    </row>
    <row r="73" spans="1:11" s="65" customFormat="1" ht="12" x14ac:dyDescent="0.15">
      <c r="A73" s="52" t="s">
        <v>214</v>
      </c>
      <c r="B73" s="53"/>
      <c r="C73" s="53"/>
      <c r="D73" s="53"/>
      <c r="E73" s="53"/>
      <c r="F73" s="53"/>
      <c r="G73" s="53"/>
      <c r="H73" s="53"/>
      <c r="I73" s="53">
        <v>178296</v>
      </c>
      <c r="J73" s="53">
        <v>0</v>
      </c>
      <c r="K73" s="53">
        <f>SUM(E73,H73,I73,J73)</f>
        <v>178296</v>
      </c>
    </row>
    <row r="74" spans="1:11" s="65" customFormat="1" ht="12" x14ac:dyDescent="0.15">
      <c r="A74" s="52" t="s">
        <v>246</v>
      </c>
      <c r="B74" s="53"/>
      <c r="C74" s="53"/>
      <c r="D74" s="53"/>
      <c r="E74" s="53"/>
      <c r="F74" s="53"/>
      <c r="G74" s="53"/>
      <c r="H74" s="53"/>
      <c r="I74" s="53">
        <f>545965+4200</f>
        <v>550165</v>
      </c>
      <c r="J74" s="53">
        <v>0</v>
      </c>
      <c r="K74" s="53">
        <f>SUM(E74,H74,I74,J74)</f>
        <v>550165</v>
      </c>
    </row>
    <row r="75" spans="1:11" s="65" customFormat="1" ht="12" x14ac:dyDescent="0.15">
      <c r="A75" s="52" t="s">
        <v>176</v>
      </c>
      <c r="B75" s="53"/>
      <c r="C75" s="53"/>
      <c r="D75" s="53"/>
      <c r="E75" s="53"/>
      <c r="F75" s="53"/>
      <c r="G75" s="53"/>
      <c r="H75" s="53"/>
      <c r="I75" s="53">
        <v>180066</v>
      </c>
      <c r="J75" s="53">
        <v>0</v>
      </c>
      <c r="K75" s="53">
        <f>SUM(E75,H75,I75,J75)</f>
        <v>180066</v>
      </c>
    </row>
    <row r="76" spans="1:11" s="65" customFormat="1" ht="12" x14ac:dyDescent="0.15">
      <c r="A76" s="53" t="s">
        <v>171</v>
      </c>
      <c r="B76" s="50">
        <f>B40+B56</f>
        <v>13654843</v>
      </c>
      <c r="C76" s="50">
        <f>C40+C56</f>
        <v>559100</v>
      </c>
      <c r="D76" s="50">
        <f>D40+D56</f>
        <v>0</v>
      </c>
      <c r="E76" s="50">
        <f>SUM(B76:D76)</f>
        <v>14213943</v>
      </c>
      <c r="F76" s="50">
        <f t="shared" ref="F76:K76" si="7">F40+F56</f>
        <v>44407381</v>
      </c>
      <c r="G76" s="50">
        <f t="shared" si="7"/>
        <v>0</v>
      </c>
      <c r="H76" s="50">
        <f t="shared" si="7"/>
        <v>44407381</v>
      </c>
      <c r="I76" s="50">
        <f t="shared" si="7"/>
        <v>12670680</v>
      </c>
      <c r="J76" s="50">
        <f t="shared" si="7"/>
        <v>0</v>
      </c>
      <c r="K76" s="50">
        <f t="shared" si="7"/>
        <v>71292004</v>
      </c>
    </row>
    <row r="77" spans="1:11" s="65" customFormat="1" ht="21" customHeight="1" x14ac:dyDescent="0.15">
      <c r="A77" s="86" t="s">
        <v>170</v>
      </c>
      <c r="B77" s="50">
        <f t="shared" ref="B77:J77" si="8">B38-B76</f>
        <v>-11232043</v>
      </c>
      <c r="C77" s="50">
        <f t="shared" si="8"/>
        <v>-559100</v>
      </c>
      <c r="D77" s="50">
        <f t="shared" si="8"/>
        <v>0</v>
      </c>
      <c r="E77" s="50">
        <f t="shared" si="8"/>
        <v>-11791143</v>
      </c>
      <c r="F77" s="50">
        <f t="shared" si="8"/>
        <v>10246819</v>
      </c>
      <c r="G77" s="50">
        <f t="shared" si="8"/>
        <v>0</v>
      </c>
      <c r="H77" s="50">
        <f t="shared" si="8"/>
        <v>10246819</v>
      </c>
      <c r="I77" s="50">
        <f t="shared" si="8"/>
        <v>5295906</v>
      </c>
      <c r="J77" s="50">
        <f t="shared" si="8"/>
        <v>0</v>
      </c>
      <c r="K77" s="53">
        <f>SUM(E77,H77,I77,J77)</f>
        <v>3751582</v>
      </c>
    </row>
    <row r="78" spans="1:11" s="65" customFormat="1" ht="12" x14ac:dyDescent="0.15">
      <c r="A78" s="53" t="s">
        <v>169</v>
      </c>
      <c r="B78" s="50">
        <v>0</v>
      </c>
      <c r="C78" s="50">
        <v>0</v>
      </c>
      <c r="D78" s="50">
        <v>0</v>
      </c>
      <c r="E78" s="50">
        <f>SUM(B78:D78)</f>
        <v>0</v>
      </c>
      <c r="F78" s="50">
        <v>0</v>
      </c>
      <c r="G78" s="50">
        <v>0</v>
      </c>
      <c r="H78" s="50">
        <f>SUM(F78:G78)</f>
        <v>0</v>
      </c>
      <c r="I78" s="50">
        <v>0</v>
      </c>
      <c r="J78" s="50">
        <v>0</v>
      </c>
      <c r="K78" s="50">
        <f>SUM(E78,H78,I78,J78)</f>
        <v>0</v>
      </c>
    </row>
    <row r="79" spans="1:11" s="65" customFormat="1" ht="12" x14ac:dyDescent="0.15">
      <c r="A79" s="53" t="s">
        <v>168</v>
      </c>
      <c r="B79" s="50">
        <f>B78</f>
        <v>0</v>
      </c>
      <c r="C79" s="50">
        <f>C78</f>
        <v>0</v>
      </c>
      <c r="D79" s="50">
        <f>D78</f>
        <v>0</v>
      </c>
      <c r="E79" s="50">
        <f>SUM(B79:D79)</f>
        <v>0</v>
      </c>
      <c r="F79" s="50">
        <f>F78</f>
        <v>0</v>
      </c>
      <c r="G79" s="50">
        <f>G78</f>
        <v>0</v>
      </c>
      <c r="H79" s="50">
        <f>SUM(F79:G79)</f>
        <v>0</v>
      </c>
      <c r="I79" s="50">
        <f>SUM(I78)</f>
        <v>0</v>
      </c>
      <c r="J79" s="50">
        <f>J78</f>
        <v>0</v>
      </c>
      <c r="K79" s="50">
        <f>SUM(E79,H79,I79,J79)</f>
        <v>0</v>
      </c>
    </row>
    <row r="80" spans="1:11" s="65" customFormat="1" ht="12" x14ac:dyDescent="0.15">
      <c r="A80" s="53" t="s">
        <v>167</v>
      </c>
      <c r="B80" s="50">
        <f t="shared" ref="B80:J80" si="9">B77+B79</f>
        <v>-11232043</v>
      </c>
      <c r="C80" s="50">
        <f t="shared" si="9"/>
        <v>-559100</v>
      </c>
      <c r="D80" s="50">
        <f t="shared" si="9"/>
        <v>0</v>
      </c>
      <c r="E80" s="50">
        <f t="shared" si="9"/>
        <v>-11791143</v>
      </c>
      <c r="F80" s="50">
        <f t="shared" si="9"/>
        <v>10246819</v>
      </c>
      <c r="G80" s="50">
        <f t="shared" si="9"/>
        <v>0</v>
      </c>
      <c r="H80" s="50">
        <f t="shared" si="9"/>
        <v>10246819</v>
      </c>
      <c r="I80" s="50">
        <f t="shared" si="9"/>
        <v>5295906</v>
      </c>
      <c r="J80" s="50">
        <f t="shared" si="9"/>
        <v>0</v>
      </c>
      <c r="K80" s="50">
        <f>SUM(E80,H80,I80,J80)</f>
        <v>3751582</v>
      </c>
    </row>
    <row r="81" spans="1:11" s="65" customFormat="1" ht="12" x14ac:dyDescent="0.15">
      <c r="A81" s="53" t="s">
        <v>166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</row>
    <row r="82" spans="1:11" s="65" customFormat="1" ht="12" x14ac:dyDescent="0.15">
      <c r="A82" s="53" t="s">
        <v>165</v>
      </c>
      <c r="B82" s="53"/>
      <c r="C82" s="53"/>
      <c r="D82" s="53"/>
      <c r="E82" s="53"/>
      <c r="F82" s="53"/>
      <c r="G82" s="53"/>
      <c r="H82" s="53"/>
      <c r="I82" s="53"/>
      <c r="J82" s="53"/>
      <c r="K82" s="53"/>
    </row>
    <row r="83" spans="1:11" s="65" customFormat="1" ht="12" hidden="1" outlineLevel="1" x14ac:dyDescent="0.15">
      <c r="A83" s="53"/>
      <c r="B83" s="53">
        <v>0</v>
      </c>
      <c r="C83" s="53">
        <v>0</v>
      </c>
      <c r="D83" s="53"/>
      <c r="E83" s="53">
        <f>SUM(B83:D83)</f>
        <v>0</v>
      </c>
      <c r="F83" s="53">
        <v>0</v>
      </c>
      <c r="G83" s="53"/>
      <c r="H83" s="53">
        <f>SUM(F83:G83)</f>
        <v>0</v>
      </c>
      <c r="I83" s="53">
        <v>0</v>
      </c>
      <c r="J83" s="53">
        <v>0</v>
      </c>
      <c r="K83" s="53">
        <f>SUM(E83,H83,I83,J83)</f>
        <v>0</v>
      </c>
    </row>
    <row r="84" spans="1:11" s="65" customFormat="1" ht="12" hidden="1" outlineLevel="1" x14ac:dyDescent="0.15">
      <c r="A84" s="53"/>
      <c r="B84" s="53">
        <v>0</v>
      </c>
      <c r="C84" s="53">
        <v>0</v>
      </c>
      <c r="D84" s="53"/>
      <c r="E84" s="53">
        <f>SUM(B84:D84)</f>
        <v>0</v>
      </c>
      <c r="F84" s="53">
        <v>0</v>
      </c>
      <c r="G84" s="53"/>
      <c r="H84" s="53">
        <f>SUM(F84:G84)</f>
        <v>0</v>
      </c>
      <c r="I84" s="53">
        <v>0</v>
      </c>
      <c r="J84" s="53">
        <v>0</v>
      </c>
      <c r="K84" s="53">
        <f>SUM(E84,H84,I84)</f>
        <v>0</v>
      </c>
    </row>
    <row r="85" spans="1:11" s="65" customFormat="1" ht="12" collapsed="1" x14ac:dyDescent="0.15">
      <c r="A85" s="53" t="s">
        <v>164</v>
      </c>
      <c r="B85" s="50">
        <f>SUM(B83:B84)</f>
        <v>0</v>
      </c>
      <c r="C85" s="50">
        <f>SUM(C83:C84)</f>
        <v>0</v>
      </c>
      <c r="D85" s="50">
        <f>SUM(D83:D84)</f>
        <v>0</v>
      </c>
      <c r="E85" s="50">
        <f>SUM(B85:D85)</f>
        <v>0</v>
      </c>
      <c r="F85" s="50">
        <f>SUM(F83:F84)</f>
        <v>0</v>
      </c>
      <c r="G85" s="50">
        <f>SUM(G83:G84)</f>
        <v>0</v>
      </c>
      <c r="H85" s="50">
        <f>SUM(F85:G85)</f>
        <v>0</v>
      </c>
      <c r="I85" s="50">
        <f>SUM(I83:I84)</f>
        <v>0</v>
      </c>
      <c r="J85" s="50">
        <f>SUM(J83:J84)</f>
        <v>0</v>
      </c>
      <c r="K85" s="50">
        <f>SUM(E85,H85,I85,J85)</f>
        <v>0</v>
      </c>
    </row>
    <row r="86" spans="1:11" s="65" customFormat="1" ht="12" x14ac:dyDescent="0.15">
      <c r="A86" s="53" t="s">
        <v>163</v>
      </c>
      <c r="B86" s="53"/>
      <c r="C86" s="53"/>
      <c r="D86" s="53"/>
      <c r="E86" s="53"/>
      <c r="F86" s="53"/>
      <c r="G86" s="53"/>
      <c r="H86" s="53"/>
      <c r="I86" s="53"/>
      <c r="J86" s="53"/>
      <c r="K86" s="54"/>
    </row>
    <row r="87" spans="1:11" s="65" customFormat="1" ht="12" hidden="1" x14ac:dyDescent="0.15">
      <c r="A87" s="53"/>
      <c r="B87" s="53"/>
      <c r="C87" s="53"/>
      <c r="D87" s="53"/>
      <c r="E87" s="53">
        <f>SUM(B87:D87)</f>
        <v>0</v>
      </c>
      <c r="F87" s="53"/>
      <c r="G87" s="53"/>
      <c r="H87" s="53">
        <f>SUM(F87:G87)</f>
        <v>0</v>
      </c>
      <c r="I87" s="53"/>
      <c r="J87" s="53">
        <v>0</v>
      </c>
      <c r="K87" s="53">
        <f>SUM(E87,H87,I87,J87)</f>
        <v>0</v>
      </c>
    </row>
    <row r="88" spans="1:11" s="65" customFormat="1" ht="12" hidden="1" x14ac:dyDescent="0.15">
      <c r="A88" s="53"/>
      <c r="B88" s="53"/>
      <c r="C88" s="53"/>
      <c r="D88" s="53"/>
      <c r="E88" s="53">
        <f>SUM(B88:D88)</f>
        <v>0</v>
      </c>
      <c r="F88" s="53"/>
      <c r="G88" s="53"/>
      <c r="H88" s="53">
        <f>SUM(F88:G88)</f>
        <v>0</v>
      </c>
      <c r="I88" s="53"/>
      <c r="J88" s="53">
        <v>0</v>
      </c>
      <c r="K88" s="55">
        <f>SUM(E88,H88,I88,J88)</f>
        <v>0</v>
      </c>
    </row>
    <row r="89" spans="1:11" s="65" customFormat="1" ht="12" x14ac:dyDescent="0.15">
      <c r="A89" s="53" t="s">
        <v>162</v>
      </c>
      <c r="B89" s="50">
        <f t="shared" ref="B89:K89" si="10">SUM(B87:B88)</f>
        <v>0</v>
      </c>
      <c r="C89" s="50">
        <f t="shared" si="10"/>
        <v>0</v>
      </c>
      <c r="D89" s="50">
        <f t="shared" si="10"/>
        <v>0</v>
      </c>
      <c r="E89" s="50">
        <f t="shared" si="10"/>
        <v>0</v>
      </c>
      <c r="F89" s="50">
        <f t="shared" si="10"/>
        <v>0</v>
      </c>
      <c r="G89" s="50">
        <f t="shared" si="10"/>
        <v>0</v>
      </c>
      <c r="H89" s="50">
        <f t="shared" si="10"/>
        <v>0</v>
      </c>
      <c r="I89" s="50">
        <f t="shared" si="10"/>
        <v>0</v>
      </c>
      <c r="J89" s="50">
        <f t="shared" si="10"/>
        <v>0</v>
      </c>
      <c r="K89" s="50">
        <f t="shared" si="10"/>
        <v>0</v>
      </c>
    </row>
    <row r="90" spans="1:11" s="65" customFormat="1" ht="12" x14ac:dyDescent="0.15">
      <c r="A90" s="53" t="s">
        <v>161</v>
      </c>
      <c r="B90" s="50">
        <f t="shared" ref="B90:I90" si="11">B85-B89</f>
        <v>0</v>
      </c>
      <c r="C90" s="50">
        <f t="shared" si="11"/>
        <v>0</v>
      </c>
      <c r="D90" s="50">
        <f t="shared" si="11"/>
        <v>0</v>
      </c>
      <c r="E90" s="50">
        <f t="shared" si="11"/>
        <v>0</v>
      </c>
      <c r="F90" s="50">
        <f t="shared" si="11"/>
        <v>0</v>
      </c>
      <c r="G90" s="50">
        <f t="shared" si="11"/>
        <v>0</v>
      </c>
      <c r="H90" s="50">
        <f t="shared" si="11"/>
        <v>0</v>
      </c>
      <c r="I90" s="50">
        <f t="shared" si="11"/>
        <v>0</v>
      </c>
      <c r="J90" s="50">
        <f>J85+J89</f>
        <v>0</v>
      </c>
      <c r="K90" s="50">
        <f t="shared" ref="K90:K96" si="12">SUM(E90,H90,I90,J90)</f>
        <v>0</v>
      </c>
    </row>
    <row r="91" spans="1:11" s="65" customFormat="1" ht="12" x14ac:dyDescent="0.15">
      <c r="A91" s="53" t="s">
        <v>160</v>
      </c>
      <c r="B91" s="50">
        <f>7192545+1380514+1794407+864577</f>
        <v>11232043</v>
      </c>
      <c r="C91" s="50">
        <f>559100</f>
        <v>559100</v>
      </c>
      <c r="D91" s="50"/>
      <c r="E91" s="50">
        <f>SUM(B91:D91)</f>
        <v>11791143</v>
      </c>
      <c r="F91" s="50">
        <f>38750-167375+38378-13140554+305172+2678810</f>
        <v>-10246819</v>
      </c>
      <c r="G91" s="50"/>
      <c r="H91" s="50">
        <f>SUM(F91:G91)</f>
        <v>-10246819</v>
      </c>
      <c r="I91" s="50">
        <v>-1544324</v>
      </c>
      <c r="J91" s="50">
        <v>0</v>
      </c>
      <c r="K91" s="50">
        <f t="shared" si="12"/>
        <v>0</v>
      </c>
    </row>
    <row r="92" spans="1:11" s="65" customFormat="1" ht="12" x14ac:dyDescent="0.15">
      <c r="A92" s="53" t="s">
        <v>159</v>
      </c>
      <c r="B92" s="50">
        <f>B80+B90+B91</f>
        <v>0</v>
      </c>
      <c r="C92" s="50">
        <f>C80+C90+C91</f>
        <v>0</v>
      </c>
      <c r="D92" s="50">
        <f>D80+D90+D91</f>
        <v>0</v>
      </c>
      <c r="E92" s="50">
        <f>SUM(B92:D92)</f>
        <v>0</v>
      </c>
      <c r="F92" s="50">
        <f>F80+F90+F91</f>
        <v>0</v>
      </c>
      <c r="G92" s="50">
        <f>G80+G90+G91</f>
        <v>0</v>
      </c>
      <c r="H92" s="50">
        <f>SUM(F92:G92)</f>
        <v>0</v>
      </c>
      <c r="I92" s="50">
        <f>I80+I90+I91</f>
        <v>3751582</v>
      </c>
      <c r="J92" s="50">
        <f>J80+J90+J91</f>
        <v>0</v>
      </c>
      <c r="K92" s="50">
        <f t="shared" si="12"/>
        <v>3751582</v>
      </c>
    </row>
    <row r="93" spans="1:11" s="65" customFormat="1" ht="12" x14ac:dyDescent="0.15">
      <c r="A93" s="53" t="s">
        <v>158</v>
      </c>
      <c r="B93" s="50"/>
      <c r="C93" s="50"/>
      <c r="D93" s="50"/>
      <c r="E93" s="50"/>
      <c r="F93" s="50"/>
      <c r="G93" s="50"/>
      <c r="H93" s="50"/>
      <c r="I93" s="50">
        <v>0</v>
      </c>
      <c r="J93" s="50">
        <f>J81+J91+J92</f>
        <v>0</v>
      </c>
      <c r="K93" s="50">
        <f t="shared" si="12"/>
        <v>0</v>
      </c>
    </row>
    <row r="94" spans="1:11" s="65" customFormat="1" ht="12" x14ac:dyDescent="0.15">
      <c r="A94" s="53" t="s">
        <v>157</v>
      </c>
      <c r="B94" s="50">
        <f t="shared" ref="B94:I94" si="13">+B92-B93</f>
        <v>0</v>
      </c>
      <c r="C94" s="50">
        <f t="shared" si="13"/>
        <v>0</v>
      </c>
      <c r="D94" s="50">
        <f t="shared" si="13"/>
        <v>0</v>
      </c>
      <c r="E94" s="50">
        <f t="shared" si="13"/>
        <v>0</v>
      </c>
      <c r="F94" s="50">
        <f t="shared" si="13"/>
        <v>0</v>
      </c>
      <c r="G94" s="50">
        <f t="shared" si="13"/>
        <v>0</v>
      </c>
      <c r="H94" s="50">
        <f t="shared" si="13"/>
        <v>0</v>
      </c>
      <c r="I94" s="50">
        <f t="shared" si="13"/>
        <v>3751582</v>
      </c>
      <c r="J94" s="50">
        <f>J82+J92+J93</f>
        <v>0</v>
      </c>
      <c r="K94" s="50">
        <f t="shared" si="12"/>
        <v>3751582</v>
      </c>
    </row>
    <row r="95" spans="1:11" s="65" customFormat="1" ht="12" x14ac:dyDescent="0.15">
      <c r="A95" s="53" t="s">
        <v>156</v>
      </c>
      <c r="B95" s="50"/>
      <c r="C95" s="50"/>
      <c r="D95" s="50"/>
      <c r="E95" s="50">
        <f>SUM(B95:D95)</f>
        <v>0</v>
      </c>
      <c r="F95" s="50"/>
      <c r="G95" s="50"/>
      <c r="H95" s="50">
        <f>SUM(F95:G95)</f>
        <v>0</v>
      </c>
      <c r="I95" s="50">
        <v>33822945</v>
      </c>
      <c r="J95" s="50">
        <v>0</v>
      </c>
      <c r="K95" s="50">
        <f t="shared" si="12"/>
        <v>33822945</v>
      </c>
    </row>
    <row r="96" spans="1:11" s="65" customFormat="1" ht="12" x14ac:dyDescent="0.15">
      <c r="A96" s="53" t="s">
        <v>155</v>
      </c>
      <c r="B96" s="50">
        <f t="shared" ref="B96:H96" si="14">B92+B95</f>
        <v>0</v>
      </c>
      <c r="C96" s="50">
        <f t="shared" si="14"/>
        <v>0</v>
      </c>
      <c r="D96" s="50">
        <f t="shared" si="14"/>
        <v>0</v>
      </c>
      <c r="E96" s="50">
        <f t="shared" si="14"/>
        <v>0</v>
      </c>
      <c r="F96" s="50">
        <f t="shared" si="14"/>
        <v>0</v>
      </c>
      <c r="G96" s="50">
        <f t="shared" si="14"/>
        <v>0</v>
      </c>
      <c r="H96" s="50">
        <f t="shared" si="14"/>
        <v>0</v>
      </c>
      <c r="I96" s="50">
        <f>I94+I95</f>
        <v>37574527</v>
      </c>
      <c r="J96" s="50">
        <f>J92+J95</f>
        <v>0</v>
      </c>
      <c r="K96" s="50">
        <f t="shared" si="12"/>
        <v>37574527</v>
      </c>
    </row>
    <row r="97" spans="1:11" s="65" customFormat="1" ht="12" x14ac:dyDescent="0.15">
      <c r="A97" s="53" t="s">
        <v>101</v>
      </c>
      <c r="B97" s="53"/>
      <c r="C97" s="53"/>
      <c r="D97" s="53"/>
      <c r="E97" s="53"/>
      <c r="F97" s="53"/>
      <c r="G97" s="53"/>
      <c r="H97" s="53"/>
      <c r="I97" s="53"/>
      <c r="J97" s="53"/>
      <c r="K97" s="53"/>
    </row>
    <row r="98" spans="1:11" s="65" customFormat="1" ht="12" hidden="1" x14ac:dyDescent="0.15">
      <c r="A98" s="53" t="s">
        <v>154</v>
      </c>
      <c r="B98" s="53">
        <f>B99</f>
        <v>0</v>
      </c>
      <c r="C98" s="53">
        <f>C99</f>
        <v>0</v>
      </c>
      <c r="D98" s="53">
        <f>D99</f>
        <v>0</v>
      </c>
      <c r="E98" s="53">
        <f>SUM(B98:D98)</f>
        <v>0</v>
      </c>
      <c r="F98" s="53">
        <f>F99</f>
        <v>0</v>
      </c>
      <c r="G98" s="53">
        <f>G99</f>
        <v>0</v>
      </c>
      <c r="H98" s="53">
        <f>SUM(F98:G98)</f>
        <v>0</v>
      </c>
      <c r="I98" s="53">
        <f>I99</f>
        <v>0</v>
      </c>
      <c r="J98" s="53">
        <v>0</v>
      </c>
      <c r="K98" s="53">
        <f>SUM(E98,H98,I98,J98)</f>
        <v>0</v>
      </c>
    </row>
    <row r="99" spans="1:11" s="65" customFormat="1" ht="12" hidden="1" x14ac:dyDescent="0.15">
      <c r="A99" s="53" t="s">
        <v>153</v>
      </c>
      <c r="B99" s="53"/>
      <c r="C99" s="53"/>
      <c r="D99" s="53"/>
      <c r="E99" s="53">
        <f>SUM(B99:D99)</f>
        <v>0</v>
      </c>
      <c r="F99" s="53"/>
      <c r="G99" s="53"/>
      <c r="H99" s="53">
        <f>SUM(F99:G99)</f>
        <v>0</v>
      </c>
      <c r="I99" s="53"/>
      <c r="J99" s="53">
        <v>0</v>
      </c>
      <c r="K99" s="53">
        <f>SUM(E99,H99,I99,J99)</f>
        <v>0</v>
      </c>
    </row>
    <row r="100" spans="1:11" s="65" customFormat="1" ht="12" hidden="1" x14ac:dyDescent="0.15">
      <c r="A100" s="53" t="s">
        <v>152</v>
      </c>
      <c r="B100" s="53">
        <f t="shared" ref="B100:I100" si="15">B101</f>
        <v>0</v>
      </c>
      <c r="C100" s="53">
        <f t="shared" si="15"/>
        <v>0</v>
      </c>
      <c r="D100" s="53">
        <f t="shared" si="15"/>
        <v>0</v>
      </c>
      <c r="E100" s="53">
        <f t="shared" si="15"/>
        <v>0</v>
      </c>
      <c r="F100" s="53">
        <f t="shared" si="15"/>
        <v>0</v>
      </c>
      <c r="G100" s="53">
        <f t="shared" si="15"/>
        <v>0</v>
      </c>
      <c r="H100" s="53">
        <f t="shared" si="15"/>
        <v>0</v>
      </c>
      <c r="I100" s="53">
        <f t="shared" si="15"/>
        <v>0</v>
      </c>
      <c r="J100" s="53">
        <v>0</v>
      </c>
      <c r="K100" s="53">
        <f>SUM(E100,H100,I100,J100)</f>
        <v>0</v>
      </c>
    </row>
    <row r="101" spans="1:11" s="65" customFormat="1" ht="12" hidden="1" x14ac:dyDescent="0.15">
      <c r="A101" s="53" t="s">
        <v>151</v>
      </c>
      <c r="B101" s="53"/>
      <c r="C101" s="53"/>
      <c r="D101" s="53"/>
      <c r="E101" s="53">
        <f>SUM(B101:D101)</f>
        <v>0</v>
      </c>
      <c r="F101" s="53"/>
      <c r="G101" s="53"/>
      <c r="H101" s="53">
        <f>SUM(F101:G101)</f>
        <v>0</v>
      </c>
      <c r="I101" s="53"/>
      <c r="J101" s="53">
        <v>0</v>
      </c>
      <c r="K101" s="53">
        <f>SUM(E101,H101,I101,J101)</f>
        <v>0</v>
      </c>
    </row>
    <row r="102" spans="1:11" s="65" customFormat="1" ht="12" x14ac:dyDescent="0.15">
      <c r="A102" s="53" t="s">
        <v>150</v>
      </c>
      <c r="B102" s="50">
        <f t="shared" ref="B102:K102" si="16">SUM(B98,,B100)</f>
        <v>0</v>
      </c>
      <c r="C102" s="50">
        <f t="shared" si="16"/>
        <v>0</v>
      </c>
      <c r="D102" s="50">
        <f t="shared" si="16"/>
        <v>0</v>
      </c>
      <c r="E102" s="50">
        <f t="shared" si="16"/>
        <v>0</v>
      </c>
      <c r="F102" s="50">
        <f t="shared" si="16"/>
        <v>0</v>
      </c>
      <c r="G102" s="50">
        <f t="shared" si="16"/>
        <v>0</v>
      </c>
      <c r="H102" s="50">
        <f t="shared" si="16"/>
        <v>0</v>
      </c>
      <c r="I102" s="50">
        <f t="shared" si="16"/>
        <v>0</v>
      </c>
      <c r="J102" s="50">
        <f t="shared" si="16"/>
        <v>0</v>
      </c>
      <c r="K102" s="50">
        <f t="shared" si="16"/>
        <v>0</v>
      </c>
    </row>
    <row r="103" spans="1:11" s="65" customFormat="1" ht="12" x14ac:dyDescent="0.15">
      <c r="A103" s="53" t="s">
        <v>149</v>
      </c>
      <c r="B103" s="50">
        <v>0</v>
      </c>
      <c r="C103" s="50">
        <v>0</v>
      </c>
      <c r="D103" s="50">
        <v>0</v>
      </c>
      <c r="E103" s="50">
        <f>SUM(B103:D103)</f>
        <v>0</v>
      </c>
      <c r="F103" s="50">
        <v>0</v>
      </c>
      <c r="G103" s="50">
        <v>0</v>
      </c>
      <c r="H103" s="50">
        <f>SUM(F103:G103)</f>
        <v>0</v>
      </c>
      <c r="I103" s="50">
        <v>0</v>
      </c>
      <c r="J103" s="50">
        <v>0</v>
      </c>
      <c r="K103" s="50">
        <f>SUM(E103,H103,I103,J103)</f>
        <v>0</v>
      </c>
    </row>
    <row r="104" spans="1:11" s="65" customFormat="1" ht="12" x14ac:dyDescent="0.15">
      <c r="A104" s="53" t="s">
        <v>148</v>
      </c>
      <c r="B104" s="50">
        <f t="shared" ref="B104:J104" si="17">B102+B103</f>
        <v>0</v>
      </c>
      <c r="C104" s="50">
        <f t="shared" si="17"/>
        <v>0</v>
      </c>
      <c r="D104" s="50">
        <f t="shared" si="17"/>
        <v>0</v>
      </c>
      <c r="E104" s="50">
        <f t="shared" si="17"/>
        <v>0</v>
      </c>
      <c r="F104" s="50">
        <f t="shared" si="17"/>
        <v>0</v>
      </c>
      <c r="G104" s="50">
        <f t="shared" si="17"/>
        <v>0</v>
      </c>
      <c r="H104" s="50">
        <f t="shared" si="17"/>
        <v>0</v>
      </c>
      <c r="I104" s="50">
        <f t="shared" si="17"/>
        <v>0</v>
      </c>
      <c r="J104" s="50">
        <f t="shared" si="17"/>
        <v>0</v>
      </c>
      <c r="K104" s="50">
        <f>SUM(E104,H104,I104,J104)</f>
        <v>0</v>
      </c>
    </row>
    <row r="105" spans="1:11" s="65" customFormat="1" ht="12" x14ac:dyDescent="0.15">
      <c r="A105" s="55" t="s">
        <v>91</v>
      </c>
      <c r="B105" s="50">
        <f t="shared" ref="B105:J105" si="18">B96+B104</f>
        <v>0</v>
      </c>
      <c r="C105" s="50">
        <f t="shared" si="18"/>
        <v>0</v>
      </c>
      <c r="D105" s="50">
        <f t="shared" si="18"/>
        <v>0</v>
      </c>
      <c r="E105" s="50">
        <f t="shared" si="18"/>
        <v>0</v>
      </c>
      <c r="F105" s="50">
        <f t="shared" si="18"/>
        <v>0</v>
      </c>
      <c r="G105" s="50">
        <f t="shared" si="18"/>
        <v>0</v>
      </c>
      <c r="H105" s="50">
        <f t="shared" si="18"/>
        <v>0</v>
      </c>
      <c r="I105" s="50">
        <f t="shared" si="18"/>
        <v>37574527</v>
      </c>
      <c r="J105" s="50">
        <f t="shared" si="18"/>
        <v>0</v>
      </c>
      <c r="K105" s="50">
        <f>SUM(E105,H105,I105,J105)</f>
        <v>37574527</v>
      </c>
    </row>
  </sheetData>
  <mergeCells count="8">
    <mergeCell ref="A1:K1"/>
    <mergeCell ref="A2:K2"/>
    <mergeCell ref="A4:A5"/>
    <mergeCell ref="B4:E4"/>
    <mergeCell ref="F4:H4"/>
    <mergeCell ref="I4:I5"/>
    <mergeCell ref="J4:J5"/>
    <mergeCell ref="K4:K5"/>
  </mergeCells>
  <phoneticPr fontId="7"/>
  <pageMargins left="0.56000000000000005" right="0" top="0.51181102362204722" bottom="0.43307086614173229" header="0.35433070866141736" footer="0.19685039370078741"/>
  <pageSetup paperSize="9" scale="95" firstPageNumber="5" orientation="landscape" useFirstPageNumber="1" r:id="rId1"/>
  <headerFooter alignWithMargins="0">
    <oddHeader xml:space="preserve">&amp;R
</oddHeader>
    <oddFooter xml:space="preserve">&amp;C&amp;"ＭＳ Ｐ明朝,標準"&amp;10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3"/>
  <sheetViews>
    <sheetView workbookViewId="0">
      <selection activeCell="C43" sqref="C43"/>
    </sheetView>
  </sheetViews>
  <sheetFormatPr defaultRowHeight="18" customHeight="1" x14ac:dyDescent="0.15"/>
  <cols>
    <col min="1" max="1" width="5.5" style="68" customWidth="1"/>
    <col min="2" max="2" width="11.375" style="68" customWidth="1"/>
    <col min="3" max="16384" width="9" style="68"/>
  </cols>
  <sheetData>
    <row r="1" spans="1:23" ht="18.75" x14ac:dyDescent="0.15">
      <c r="A1" s="145" t="s">
        <v>200</v>
      </c>
      <c r="B1" s="146"/>
      <c r="C1" s="146"/>
      <c r="D1" s="146"/>
      <c r="E1" s="146"/>
      <c r="F1" s="146"/>
      <c r="G1" s="146"/>
      <c r="H1" s="146"/>
      <c r="I1" s="146"/>
      <c r="J1" s="146"/>
      <c r="K1" s="147"/>
    </row>
    <row r="2" spans="1:23" ht="18" customHeight="1" x14ac:dyDescent="0.15">
      <c r="A2" s="85"/>
      <c r="B2" s="84"/>
      <c r="C2" s="84"/>
      <c r="D2" s="84"/>
      <c r="E2" s="84"/>
      <c r="F2" s="84"/>
      <c r="G2" s="84"/>
      <c r="H2" s="84"/>
      <c r="I2" s="84"/>
      <c r="J2" s="84"/>
    </row>
    <row r="3" spans="1:23" s="83" customFormat="1" ht="6.75" customHeight="1" x14ac:dyDescent="0.15"/>
    <row r="4" spans="1:23" s="70" customFormat="1" ht="18" customHeight="1" x14ac:dyDescent="0.15">
      <c r="A4" s="69" t="s">
        <v>199</v>
      </c>
    </row>
    <row r="5" spans="1:23" s="70" customFormat="1" ht="18" customHeight="1" x14ac:dyDescent="0.15">
      <c r="A5" s="69" t="s">
        <v>198</v>
      </c>
    </row>
    <row r="6" spans="1:23" ht="18" customHeight="1" x14ac:dyDescent="0.15">
      <c r="B6" s="82"/>
      <c r="C6" s="82"/>
      <c r="D6" s="82"/>
      <c r="E6" s="82"/>
      <c r="F6" s="82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</row>
    <row r="7" spans="1:23" ht="18" customHeight="1" x14ac:dyDescent="0.15">
      <c r="A7" s="81" t="s">
        <v>197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</row>
    <row r="8" spans="1:23" ht="9.9499999999999993" customHeight="1" x14ac:dyDescent="0.15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</row>
    <row r="9" spans="1:23" ht="18" customHeight="1" x14ac:dyDescent="0.15">
      <c r="A9" s="70" t="s">
        <v>269</v>
      </c>
      <c r="B9" s="70"/>
      <c r="C9" s="70"/>
      <c r="D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</row>
    <row r="10" spans="1:23" ht="18" customHeight="1" x14ac:dyDescent="0.15">
      <c r="A10" s="70"/>
      <c r="B10" s="70" t="s">
        <v>196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</row>
    <row r="11" spans="1:23" ht="18" customHeight="1" x14ac:dyDescent="0.15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</row>
    <row r="12" spans="1:23" s="70" customFormat="1" ht="18" customHeight="1" x14ac:dyDescent="0.15">
      <c r="A12" s="77" t="s">
        <v>258</v>
      </c>
    </row>
    <row r="13" spans="1:23" s="70" customFormat="1" ht="18" customHeight="1" x14ac:dyDescent="0.15">
      <c r="A13" s="77"/>
      <c r="B13" s="70" t="s">
        <v>259</v>
      </c>
    </row>
    <row r="14" spans="1:23" s="70" customFormat="1" ht="9.9499999999999993" customHeight="1" x14ac:dyDescent="0.15">
      <c r="A14" s="77"/>
      <c r="K14" s="80" t="s">
        <v>146</v>
      </c>
    </row>
    <row r="15" spans="1:23" s="70" customFormat="1" ht="15" customHeight="1" x14ac:dyDescent="0.15">
      <c r="B15" s="127" t="s">
        <v>192</v>
      </c>
      <c r="C15" s="128"/>
      <c r="D15" s="127" t="s">
        <v>195</v>
      </c>
      <c r="E15" s="128"/>
      <c r="F15" s="148" t="s">
        <v>194</v>
      </c>
      <c r="G15" s="149"/>
      <c r="H15" s="148" t="s">
        <v>193</v>
      </c>
      <c r="I15" s="149"/>
      <c r="J15" s="127" t="s">
        <v>191</v>
      </c>
      <c r="K15" s="128"/>
    </row>
    <row r="16" spans="1:23" s="70" customFormat="1" ht="15" customHeight="1" x14ac:dyDescent="0.15">
      <c r="B16" s="129"/>
      <c r="C16" s="130"/>
      <c r="D16" s="129"/>
      <c r="E16" s="130"/>
      <c r="F16" s="150"/>
      <c r="G16" s="151"/>
      <c r="H16" s="150"/>
      <c r="I16" s="151"/>
      <c r="J16" s="129"/>
      <c r="K16" s="130"/>
    </row>
    <row r="17" spans="1:11" s="70" customFormat="1" ht="15" customHeight="1" x14ac:dyDescent="0.15">
      <c r="B17" s="75" t="s">
        <v>260</v>
      </c>
      <c r="C17" s="71"/>
      <c r="D17" s="72"/>
      <c r="E17" s="72"/>
      <c r="F17" s="74"/>
      <c r="G17" s="73"/>
      <c r="H17" s="79"/>
      <c r="I17" s="78"/>
      <c r="J17" s="74"/>
      <c r="K17" s="73"/>
    </row>
    <row r="18" spans="1:11" s="70" customFormat="1" ht="15" customHeight="1" x14ac:dyDescent="0.15">
      <c r="B18" s="111" t="s">
        <v>270</v>
      </c>
      <c r="C18" s="112"/>
      <c r="D18" s="113">
        <v>18786889</v>
      </c>
      <c r="E18" s="114"/>
      <c r="F18" s="135">
        <v>0</v>
      </c>
      <c r="G18" s="136"/>
      <c r="H18" s="135">
        <v>0</v>
      </c>
      <c r="I18" s="136"/>
      <c r="J18" s="113">
        <f t="shared" ref="J18:J24" si="0">+D18+F18-H18</f>
        <v>18786889</v>
      </c>
      <c r="K18" s="114"/>
    </row>
    <row r="19" spans="1:11" s="70" customFormat="1" ht="15" customHeight="1" x14ac:dyDescent="0.15">
      <c r="B19" s="111" t="s">
        <v>271</v>
      </c>
      <c r="C19" s="112"/>
      <c r="D19" s="113">
        <v>2522000</v>
      </c>
      <c r="E19" s="114"/>
      <c r="F19" s="135">
        <v>0</v>
      </c>
      <c r="G19" s="136"/>
      <c r="H19" s="135">
        <v>0</v>
      </c>
      <c r="I19" s="136"/>
      <c r="J19" s="113">
        <f t="shared" si="0"/>
        <v>2522000</v>
      </c>
      <c r="K19" s="114"/>
    </row>
    <row r="20" spans="1:11" s="70" customFormat="1" ht="15" hidden="1" customHeight="1" x14ac:dyDescent="0.15">
      <c r="B20" s="111"/>
      <c r="C20" s="112"/>
      <c r="D20" s="113"/>
      <c r="E20" s="114"/>
      <c r="F20" s="135"/>
      <c r="G20" s="136"/>
      <c r="H20" s="135"/>
      <c r="I20" s="136"/>
      <c r="J20" s="113">
        <f t="shared" si="0"/>
        <v>0</v>
      </c>
      <c r="K20" s="114"/>
    </row>
    <row r="21" spans="1:11" s="70" customFormat="1" ht="15" hidden="1" customHeight="1" x14ac:dyDescent="0.15">
      <c r="B21" s="111" t="s">
        <v>272</v>
      </c>
      <c r="C21" s="112"/>
      <c r="D21" s="113"/>
      <c r="E21" s="114"/>
      <c r="F21" s="135"/>
      <c r="G21" s="136"/>
      <c r="H21" s="135"/>
      <c r="I21" s="136"/>
      <c r="J21" s="113">
        <f t="shared" si="0"/>
        <v>0</v>
      </c>
      <c r="K21" s="114"/>
    </row>
    <row r="22" spans="1:11" s="70" customFormat="1" ht="15" hidden="1" customHeight="1" x14ac:dyDescent="0.15">
      <c r="B22" s="111"/>
      <c r="C22" s="112"/>
      <c r="D22" s="113">
        <v>0</v>
      </c>
      <c r="E22" s="114"/>
      <c r="F22" s="135">
        <v>0</v>
      </c>
      <c r="G22" s="136"/>
      <c r="H22" s="135">
        <v>0</v>
      </c>
      <c r="I22" s="136"/>
      <c r="J22" s="113">
        <f t="shared" si="0"/>
        <v>0</v>
      </c>
      <c r="K22" s="114"/>
    </row>
    <row r="23" spans="1:11" s="70" customFormat="1" ht="15" hidden="1" customHeight="1" x14ac:dyDescent="0.15">
      <c r="B23" s="111"/>
      <c r="C23" s="112"/>
      <c r="D23" s="113"/>
      <c r="E23" s="114"/>
      <c r="F23" s="135"/>
      <c r="G23" s="136"/>
      <c r="H23" s="135"/>
      <c r="I23" s="136"/>
      <c r="J23" s="113">
        <f t="shared" si="0"/>
        <v>0</v>
      </c>
      <c r="K23" s="114"/>
    </row>
    <row r="24" spans="1:11" s="70" customFormat="1" ht="15" hidden="1" customHeight="1" x14ac:dyDescent="0.15">
      <c r="B24" s="111" t="s">
        <v>187</v>
      </c>
      <c r="C24" s="112"/>
      <c r="D24" s="137">
        <v>0</v>
      </c>
      <c r="E24" s="138"/>
      <c r="F24" s="135">
        <v>0</v>
      </c>
      <c r="G24" s="136"/>
      <c r="H24" s="135">
        <v>0</v>
      </c>
      <c r="I24" s="136"/>
      <c r="J24" s="113">
        <f t="shared" si="0"/>
        <v>0</v>
      </c>
      <c r="K24" s="114"/>
    </row>
    <row r="25" spans="1:11" ht="15" customHeight="1" x14ac:dyDescent="0.15">
      <c r="B25" s="139" t="s">
        <v>186</v>
      </c>
      <c r="C25" s="140"/>
      <c r="D25" s="141">
        <f>SUM(D18:E24)</f>
        <v>21308889</v>
      </c>
      <c r="E25" s="142"/>
      <c r="F25" s="141">
        <f>SUM(F18:G24)</f>
        <v>0</v>
      </c>
      <c r="G25" s="142"/>
      <c r="H25" s="141">
        <f>SUM(H18:I24)</f>
        <v>0</v>
      </c>
      <c r="I25" s="142"/>
      <c r="J25" s="141">
        <f>SUM(J18:K24)</f>
        <v>21308889</v>
      </c>
      <c r="K25" s="142"/>
    </row>
    <row r="27" spans="1:11" s="70" customFormat="1" ht="18" customHeight="1" x14ac:dyDescent="0.15">
      <c r="A27" s="77" t="s">
        <v>261</v>
      </c>
    </row>
    <row r="28" spans="1:11" s="70" customFormat="1" ht="18" customHeight="1" x14ac:dyDescent="0.15">
      <c r="A28" s="77"/>
      <c r="B28" s="70" t="s">
        <v>262</v>
      </c>
    </row>
    <row r="29" spans="1:11" s="70" customFormat="1" ht="10.5" customHeight="1" x14ac:dyDescent="0.15">
      <c r="A29" s="77"/>
      <c r="I29" s="76"/>
      <c r="J29" s="76"/>
      <c r="K29" s="76" t="s">
        <v>146</v>
      </c>
    </row>
    <row r="30" spans="1:11" s="70" customFormat="1" ht="15" customHeight="1" x14ac:dyDescent="0.15">
      <c r="B30" s="127" t="s">
        <v>192</v>
      </c>
      <c r="C30" s="128"/>
      <c r="D30" s="127" t="s">
        <v>191</v>
      </c>
      <c r="E30" s="128"/>
      <c r="F30" s="131" t="s">
        <v>190</v>
      </c>
      <c r="G30" s="132"/>
      <c r="H30" s="131" t="s">
        <v>189</v>
      </c>
      <c r="I30" s="132"/>
      <c r="J30" s="127" t="s">
        <v>188</v>
      </c>
      <c r="K30" s="128"/>
    </row>
    <row r="31" spans="1:11" s="70" customFormat="1" ht="15" customHeight="1" x14ac:dyDescent="0.15">
      <c r="B31" s="129"/>
      <c r="C31" s="130"/>
      <c r="D31" s="129"/>
      <c r="E31" s="130"/>
      <c r="F31" s="133"/>
      <c r="G31" s="134"/>
      <c r="H31" s="133"/>
      <c r="I31" s="134"/>
      <c r="J31" s="129"/>
      <c r="K31" s="130"/>
    </row>
    <row r="32" spans="1:11" s="70" customFormat="1" ht="15" customHeight="1" x14ac:dyDescent="0.15">
      <c r="B32" s="75" t="s">
        <v>260</v>
      </c>
      <c r="C32" s="71"/>
      <c r="D32" s="72"/>
      <c r="E32" s="72"/>
      <c r="F32" s="143"/>
      <c r="G32" s="144"/>
      <c r="H32" s="74"/>
      <c r="I32" s="73"/>
      <c r="J32" s="72"/>
      <c r="K32" s="71"/>
    </row>
    <row r="33" spans="1:11" s="70" customFormat="1" ht="15" customHeight="1" x14ac:dyDescent="0.15">
      <c r="B33" s="111" t="s">
        <v>273</v>
      </c>
      <c r="C33" s="112"/>
      <c r="D33" s="113">
        <f t="shared" ref="D33:D39" si="1">+J18</f>
        <v>18786889</v>
      </c>
      <c r="E33" s="114"/>
      <c r="F33" s="115" t="s">
        <v>185</v>
      </c>
      <c r="G33" s="116"/>
      <c r="H33" s="117">
        <f t="shared" ref="H33:H39" si="2">+D33</f>
        <v>18786889</v>
      </c>
      <c r="I33" s="118"/>
      <c r="J33" s="109" t="s">
        <v>185</v>
      </c>
      <c r="K33" s="110"/>
    </row>
    <row r="34" spans="1:11" s="70" customFormat="1" ht="15" customHeight="1" x14ac:dyDescent="0.15">
      <c r="B34" s="111" t="s">
        <v>271</v>
      </c>
      <c r="C34" s="112"/>
      <c r="D34" s="113">
        <f t="shared" si="1"/>
        <v>2522000</v>
      </c>
      <c r="E34" s="114"/>
      <c r="F34" s="115" t="s">
        <v>185</v>
      </c>
      <c r="G34" s="116"/>
      <c r="H34" s="117">
        <f t="shared" si="2"/>
        <v>2522000</v>
      </c>
      <c r="I34" s="118"/>
      <c r="J34" s="109" t="s">
        <v>185</v>
      </c>
      <c r="K34" s="110"/>
    </row>
    <row r="35" spans="1:11" s="70" customFormat="1" ht="15" hidden="1" customHeight="1" x14ac:dyDescent="0.15">
      <c r="B35" s="111"/>
      <c r="C35" s="112"/>
      <c r="D35" s="113">
        <f t="shared" si="1"/>
        <v>0</v>
      </c>
      <c r="E35" s="114"/>
      <c r="F35" s="115" t="s">
        <v>185</v>
      </c>
      <c r="G35" s="116"/>
      <c r="H35" s="117">
        <f t="shared" si="2"/>
        <v>0</v>
      </c>
      <c r="I35" s="118"/>
      <c r="J35" s="109" t="s">
        <v>185</v>
      </c>
      <c r="K35" s="110"/>
    </row>
    <row r="36" spans="1:11" s="70" customFormat="1" ht="15" hidden="1" customHeight="1" x14ac:dyDescent="0.15">
      <c r="B36" s="111"/>
      <c r="C36" s="112"/>
      <c r="D36" s="113">
        <f t="shared" si="1"/>
        <v>0</v>
      </c>
      <c r="E36" s="114"/>
      <c r="F36" s="115" t="s">
        <v>185</v>
      </c>
      <c r="G36" s="116"/>
      <c r="H36" s="117">
        <f t="shared" si="2"/>
        <v>0</v>
      </c>
      <c r="I36" s="118"/>
      <c r="J36" s="109" t="s">
        <v>185</v>
      </c>
      <c r="K36" s="110"/>
    </row>
    <row r="37" spans="1:11" s="70" customFormat="1" ht="15" hidden="1" customHeight="1" x14ac:dyDescent="0.15">
      <c r="B37" s="111"/>
      <c r="C37" s="112"/>
      <c r="D37" s="113">
        <f t="shared" si="1"/>
        <v>0</v>
      </c>
      <c r="E37" s="114"/>
      <c r="F37" s="115" t="s">
        <v>185</v>
      </c>
      <c r="G37" s="116"/>
      <c r="H37" s="117">
        <f t="shared" si="2"/>
        <v>0</v>
      </c>
      <c r="I37" s="118"/>
      <c r="J37" s="109" t="s">
        <v>185</v>
      </c>
      <c r="K37" s="110"/>
    </row>
    <row r="38" spans="1:11" s="70" customFormat="1" ht="15" hidden="1" customHeight="1" x14ac:dyDescent="0.15">
      <c r="B38" s="111"/>
      <c r="C38" s="112"/>
      <c r="D38" s="113">
        <f t="shared" si="1"/>
        <v>0</v>
      </c>
      <c r="E38" s="114"/>
      <c r="F38" s="115" t="s">
        <v>185</v>
      </c>
      <c r="G38" s="116"/>
      <c r="H38" s="117">
        <f t="shared" si="2"/>
        <v>0</v>
      </c>
      <c r="I38" s="118"/>
      <c r="J38" s="109" t="s">
        <v>185</v>
      </c>
      <c r="K38" s="110"/>
    </row>
    <row r="39" spans="1:11" s="70" customFormat="1" ht="15" hidden="1" customHeight="1" x14ac:dyDescent="0.15">
      <c r="B39" s="111" t="s">
        <v>187</v>
      </c>
      <c r="C39" s="112"/>
      <c r="D39" s="113">
        <f t="shared" si="1"/>
        <v>0</v>
      </c>
      <c r="E39" s="114"/>
      <c r="F39" s="115" t="s">
        <v>185</v>
      </c>
      <c r="G39" s="116"/>
      <c r="H39" s="117">
        <f t="shared" si="2"/>
        <v>0</v>
      </c>
      <c r="I39" s="118"/>
      <c r="J39" s="109" t="s">
        <v>185</v>
      </c>
      <c r="K39" s="110"/>
    </row>
    <row r="40" spans="1:11" ht="15" customHeight="1" x14ac:dyDescent="0.15">
      <c r="B40" s="121" t="s">
        <v>186</v>
      </c>
      <c r="C40" s="122"/>
      <c r="D40" s="123">
        <f>SUM(D33:E39)</f>
        <v>21308889</v>
      </c>
      <c r="E40" s="124"/>
      <c r="F40" s="125" t="s">
        <v>185</v>
      </c>
      <c r="G40" s="126"/>
      <c r="H40" s="119">
        <f>SUM(H33:I39)</f>
        <v>21308889</v>
      </c>
      <c r="I40" s="120"/>
      <c r="J40" s="119">
        <f>SUM(J33:K38)</f>
        <v>0</v>
      </c>
      <c r="K40" s="120"/>
    </row>
    <row r="42" spans="1:11" ht="18" customHeight="1" x14ac:dyDescent="0.15">
      <c r="A42" s="90" t="s">
        <v>274</v>
      </c>
      <c r="B42" s="90"/>
      <c r="C42" s="89"/>
      <c r="D42" s="89"/>
      <c r="E42" s="89"/>
      <c r="F42" s="89"/>
    </row>
    <row r="43" spans="1:11" ht="18" customHeight="1" x14ac:dyDescent="0.15">
      <c r="A43" s="90"/>
      <c r="B43" s="89" t="s">
        <v>287</v>
      </c>
      <c r="C43" s="89"/>
      <c r="D43" s="89"/>
      <c r="E43" s="89"/>
      <c r="F43" s="89"/>
    </row>
  </sheetData>
  <mergeCells count="92">
    <mergeCell ref="B19:C19"/>
    <mergeCell ref="D19:E19"/>
    <mergeCell ref="F19:G19"/>
    <mergeCell ref="H19:I19"/>
    <mergeCell ref="J15:K16"/>
    <mergeCell ref="B15:C16"/>
    <mergeCell ref="D15:E16"/>
    <mergeCell ref="J19:K19"/>
    <mergeCell ref="B18:C18"/>
    <mergeCell ref="D18:E18"/>
    <mergeCell ref="F18:G18"/>
    <mergeCell ref="F15:G16"/>
    <mergeCell ref="B22:C22"/>
    <mergeCell ref="D22:E22"/>
    <mergeCell ref="A1:K1"/>
    <mergeCell ref="J18:K18"/>
    <mergeCell ref="H15:I16"/>
    <mergeCell ref="H18:I18"/>
    <mergeCell ref="J21:K21"/>
    <mergeCell ref="B20:C20"/>
    <mergeCell ref="D20:E20"/>
    <mergeCell ref="F20:G20"/>
    <mergeCell ref="H20:I20"/>
    <mergeCell ref="B21:C21"/>
    <mergeCell ref="D21:E21"/>
    <mergeCell ref="F21:G21"/>
    <mergeCell ref="H21:I21"/>
    <mergeCell ref="J20:K20"/>
    <mergeCell ref="B23:C23"/>
    <mergeCell ref="D23:E23"/>
    <mergeCell ref="F23:G23"/>
    <mergeCell ref="H23:I23"/>
    <mergeCell ref="J23:K23"/>
    <mergeCell ref="J25:K25"/>
    <mergeCell ref="J30:K31"/>
    <mergeCell ref="F32:G32"/>
    <mergeCell ref="F22:G22"/>
    <mergeCell ref="H22:I22"/>
    <mergeCell ref="J24:K24"/>
    <mergeCell ref="J22:K22"/>
    <mergeCell ref="B30:C31"/>
    <mergeCell ref="D30:E31"/>
    <mergeCell ref="F30:G31"/>
    <mergeCell ref="H30:I31"/>
    <mergeCell ref="F24:G24"/>
    <mergeCell ref="H24:I24"/>
    <mergeCell ref="B24:C24"/>
    <mergeCell ref="D24:E24"/>
    <mergeCell ref="B25:C25"/>
    <mergeCell ref="D25:E25"/>
    <mergeCell ref="F25:G25"/>
    <mergeCell ref="H25:I25"/>
    <mergeCell ref="J34:K34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6:K36"/>
    <mergeCell ref="B35:C35"/>
    <mergeCell ref="D35:E35"/>
    <mergeCell ref="F35:G35"/>
    <mergeCell ref="H35:I35"/>
    <mergeCell ref="J35:K35"/>
    <mergeCell ref="B36:C36"/>
    <mergeCell ref="D36:E36"/>
    <mergeCell ref="F36:G36"/>
    <mergeCell ref="H36:I36"/>
    <mergeCell ref="J38:K38"/>
    <mergeCell ref="B37:C37"/>
    <mergeCell ref="D37:E37"/>
    <mergeCell ref="F37:G37"/>
    <mergeCell ref="H37:I37"/>
    <mergeCell ref="J37:K37"/>
    <mergeCell ref="B38:C38"/>
    <mergeCell ref="D38:E38"/>
    <mergeCell ref="F38:G38"/>
    <mergeCell ref="H38:I38"/>
    <mergeCell ref="J40:K40"/>
    <mergeCell ref="B40:C40"/>
    <mergeCell ref="D40:E40"/>
    <mergeCell ref="F40:G40"/>
    <mergeCell ref="H40:I40"/>
    <mergeCell ref="J39:K39"/>
    <mergeCell ref="B39:C39"/>
    <mergeCell ref="D39:E39"/>
    <mergeCell ref="F39:G39"/>
    <mergeCell ref="H39:I39"/>
  </mergeCells>
  <phoneticPr fontId="7"/>
  <pageMargins left="0.70866141732283472" right="0.19685039370078741" top="0.39370078740157483" bottom="0.19685039370078741" header="0.31496062992125984" footer="0.31496062992125984"/>
  <pageSetup paperSize="9" scale="9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"/>
  <sheetViews>
    <sheetView workbookViewId="0">
      <selection activeCell="S13" sqref="S13"/>
    </sheetView>
  </sheetViews>
  <sheetFormatPr defaultRowHeight="13.5" x14ac:dyDescent="0.15"/>
  <cols>
    <col min="1" max="35" width="3.5" style="88" customWidth="1"/>
    <col min="36" max="16384" width="9" style="88"/>
  </cols>
  <sheetData>
    <row r="1" spans="1:35" ht="18.75" x14ac:dyDescent="0.15">
      <c r="A1" s="152" t="s">
        <v>266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95"/>
      <c r="AA1" s="95"/>
      <c r="AB1" s="95"/>
      <c r="AC1" s="95"/>
      <c r="AD1" s="95"/>
      <c r="AE1" s="95"/>
      <c r="AF1" s="95"/>
      <c r="AG1" s="95"/>
      <c r="AH1" s="95"/>
      <c r="AI1" s="91"/>
    </row>
    <row r="2" spans="1:35" ht="18.75" x14ac:dyDescent="0.1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1"/>
    </row>
    <row r="3" spans="1:35" ht="18.75" x14ac:dyDescent="0.1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1"/>
    </row>
    <row r="4" spans="1:35" ht="18.75" x14ac:dyDescent="0.15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1"/>
    </row>
    <row r="5" spans="1:35" x14ac:dyDescent="0.15">
      <c r="A5" s="91" t="s">
        <v>265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</row>
    <row r="6" spans="1:35" x14ac:dyDescent="0.15">
      <c r="A6" s="91"/>
      <c r="B6" s="91" t="s">
        <v>264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</row>
    <row r="7" spans="1:35" x14ac:dyDescent="0.15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</row>
    <row r="8" spans="1:35" x14ac:dyDescent="0.15">
      <c r="A8" s="91" t="s">
        <v>263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</row>
    <row r="9" spans="1:35" x14ac:dyDescent="0.15">
      <c r="A9" s="91"/>
      <c r="B9" s="91" t="s">
        <v>288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</row>
    <row r="10" spans="1:35" x14ac:dyDescent="0.1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</row>
    <row r="11" spans="1:35" x14ac:dyDescent="0.15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</row>
    <row r="12" spans="1:35" x14ac:dyDescent="0.15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</row>
    <row r="13" spans="1:35" x14ac:dyDescent="0.1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</row>
  </sheetData>
  <mergeCells count="1">
    <mergeCell ref="A1:Y1"/>
  </mergeCells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表紙</vt:lpstr>
      <vt:lpstr>貸借対照表</vt:lpstr>
      <vt:lpstr>貸借対照表内訳書</vt:lpstr>
      <vt:lpstr>正味財産増減計算書</vt:lpstr>
      <vt:lpstr>正味財産増減内訳書</vt:lpstr>
      <vt:lpstr>財務諸表注記</vt:lpstr>
      <vt:lpstr>附属明細書</vt:lpstr>
      <vt:lpstr>表紙!Print_Area</vt:lpstr>
      <vt:lpstr>正味財産増減計算書!Print_Titles</vt:lpstr>
      <vt:lpstr>正味財産増減内訳書!Print_Titles</vt:lpstr>
      <vt:lpstr>貸借対照表!Print_Titles</vt:lpstr>
      <vt:lpstr>貸借対照表内訳書!Print_Titles</vt:lpstr>
    </vt:vector>
  </TitlesOfParts>
  <Company>KAKO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KAKO</dc:creator>
  <cp:lastModifiedBy>user</cp:lastModifiedBy>
  <cp:lastPrinted>2015-04-21T02:17:03Z</cp:lastPrinted>
  <dcterms:created xsi:type="dcterms:W3CDTF">2013-01-16T08:57:52Z</dcterms:created>
  <dcterms:modified xsi:type="dcterms:W3CDTF">2017-08-24T05:10:02Z</dcterms:modified>
</cp:coreProperties>
</file>